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 tabRatio="849"/>
  </bookViews>
  <sheets>
    <sheet name="สรุป" sheetId="8" r:id="rId1"/>
    <sheet name="ปกติ ตรี" sheetId="7" r:id="rId2"/>
    <sheet name="พิเศษ ตรี" sheetId="6" r:id="rId3"/>
    <sheet name="ปกติ โท" sheetId="5" state="hidden" r:id="rId4"/>
    <sheet name="ปกติ เอก" sheetId="10" state="hidden" r:id="rId5"/>
    <sheet name="พิเศษ เอก" sheetId="9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E27" i="7"/>
  <c r="D11" i="8"/>
  <c r="E11" i="8"/>
  <c r="F11" i="8"/>
  <c r="G11" i="8"/>
  <c r="H11" i="8"/>
  <c r="I11" i="8"/>
  <c r="J11" i="8"/>
  <c r="K11" i="8"/>
  <c r="L11" i="8"/>
  <c r="M11" i="8"/>
  <c r="C11" i="8"/>
  <c r="G27" i="6" l="1"/>
  <c r="H27" i="6" l="1"/>
  <c r="F27" i="6"/>
  <c r="M10" i="8" l="1"/>
  <c r="L10" i="8"/>
  <c r="K10" i="8"/>
  <c r="J10" i="8"/>
  <c r="I10" i="8"/>
  <c r="H10" i="8"/>
  <c r="G10" i="8"/>
  <c r="F10" i="8"/>
  <c r="E10" i="8"/>
  <c r="D10" i="8"/>
  <c r="C10" i="8"/>
  <c r="M8" i="8"/>
  <c r="M9" i="8" s="1"/>
  <c r="L8" i="8"/>
  <c r="L9" i="8" s="1"/>
  <c r="K8" i="8"/>
  <c r="K9" i="8" s="1"/>
  <c r="J8" i="8"/>
  <c r="J9" i="8" s="1"/>
  <c r="I8" i="8"/>
  <c r="I9" i="8" s="1"/>
  <c r="H8" i="8"/>
  <c r="H9" i="8" s="1"/>
  <c r="G8" i="8"/>
  <c r="G9" i="8" s="1"/>
  <c r="F8" i="8"/>
  <c r="F9" i="8" s="1"/>
  <c r="E8" i="8"/>
  <c r="E9" i="8" s="1"/>
  <c r="D8" i="8"/>
  <c r="D9" i="8" s="1"/>
  <c r="E9" i="10"/>
  <c r="E10" i="10" s="1"/>
  <c r="C9" i="10"/>
  <c r="C10" i="10" s="1"/>
  <c r="C8" i="8"/>
  <c r="C9" i="8" s="1"/>
  <c r="E26" i="7"/>
  <c r="E24" i="7"/>
  <c r="E22" i="7"/>
  <c r="E20" i="7"/>
  <c r="E18" i="7"/>
  <c r="E16" i="7"/>
  <c r="E14" i="7"/>
  <c r="E12" i="7"/>
  <c r="E10" i="7"/>
  <c r="E8" i="7"/>
  <c r="E6" i="7"/>
  <c r="F26" i="6"/>
  <c r="F24" i="6"/>
  <c r="F22" i="6"/>
  <c r="F20" i="6"/>
  <c r="F18" i="6"/>
  <c r="F16" i="6"/>
  <c r="F14" i="6"/>
  <c r="F12" i="6"/>
  <c r="F10" i="6"/>
  <c r="F8" i="6"/>
  <c r="E6" i="5"/>
  <c r="E7" i="5" s="1"/>
  <c r="E8" i="5" s="1"/>
  <c r="E6" i="10"/>
  <c r="E7" i="10" s="1"/>
  <c r="G9" i="9"/>
  <c r="F9" i="9"/>
  <c r="F10" i="9" s="1"/>
  <c r="F6" i="9"/>
  <c r="F7" i="9" s="1"/>
  <c r="N8" i="8" l="1"/>
  <c r="E13" i="10"/>
  <c r="E14" i="10" s="1"/>
  <c r="E28" i="7"/>
  <c r="E29" i="7" s="1"/>
  <c r="F28" i="6"/>
  <c r="F29" i="6" s="1"/>
  <c r="F6" i="6"/>
  <c r="F11" i="9"/>
  <c r="F8" i="9"/>
  <c r="F12" i="9" s="1"/>
  <c r="D25" i="6" l="1"/>
  <c r="D19" i="6"/>
  <c r="D15" i="6"/>
  <c r="D7" i="6"/>
  <c r="D5" i="6"/>
  <c r="C21" i="6"/>
  <c r="C19" i="6"/>
  <c r="C15" i="6"/>
  <c r="C11" i="6"/>
  <c r="C9" i="6"/>
  <c r="C7" i="6"/>
  <c r="C5" i="6"/>
  <c r="C25" i="6"/>
  <c r="C6" i="10" l="1"/>
  <c r="C7" i="10" s="1"/>
  <c r="D9" i="9"/>
  <c r="C9" i="9"/>
  <c r="C6" i="9"/>
  <c r="C7" i="9" s="1"/>
  <c r="C10" i="9" l="1"/>
  <c r="C11" i="9"/>
  <c r="C8" i="9"/>
  <c r="C12" i="9" s="1"/>
  <c r="C17" i="7" l="1"/>
  <c r="C15" i="7"/>
  <c r="D15" i="7"/>
  <c r="D17" i="7"/>
  <c r="C27" i="7" l="1"/>
  <c r="D27" i="7"/>
  <c r="D27" i="6"/>
  <c r="E27" i="6"/>
  <c r="C27" i="6"/>
  <c r="C26" i="6"/>
  <c r="C24" i="6"/>
  <c r="C28" i="6" l="1"/>
  <c r="C29" i="6" s="1"/>
  <c r="N10" i="8"/>
  <c r="C26" i="7"/>
  <c r="C24" i="7"/>
  <c r="C22" i="7"/>
  <c r="C28" i="7" l="1"/>
  <c r="C29" i="7" s="1"/>
  <c r="M12" i="8"/>
  <c r="M22" i="8" s="1"/>
  <c r="M25" i="8" s="1"/>
  <c r="M28" i="8" s="1"/>
  <c r="L12" i="8"/>
  <c r="K12" i="8"/>
  <c r="K23" i="8" s="1"/>
  <c r="C22" i="6"/>
  <c r="C20" i="6"/>
  <c r="C16" i="6"/>
  <c r="C18" i="6"/>
  <c r="L22" i="8" l="1"/>
  <c r="L25" i="8" s="1"/>
  <c r="L28" i="8" s="1"/>
  <c r="M23" i="8"/>
  <c r="K22" i="8"/>
  <c r="K25" i="8" s="1"/>
  <c r="K28" i="8" s="1"/>
  <c r="L23" i="8"/>
  <c r="J12" i="8"/>
  <c r="C20" i="7"/>
  <c r="C18" i="7"/>
  <c r="C16" i="7"/>
  <c r="C14" i="7"/>
  <c r="C14" i="6"/>
  <c r="C12" i="6"/>
  <c r="C10" i="6"/>
  <c r="C8" i="6"/>
  <c r="I12" i="8" l="1"/>
  <c r="I22" i="8" s="1"/>
  <c r="I25" i="8" s="1"/>
  <c r="I28" i="8" s="1"/>
  <c r="G12" i="8"/>
  <c r="G23" i="8" s="1"/>
  <c r="H12" i="8"/>
  <c r="H23" i="8" s="1"/>
  <c r="J23" i="8"/>
  <c r="J22" i="8"/>
  <c r="J25" i="8" s="1"/>
  <c r="J28" i="8" s="1"/>
  <c r="N18" i="8"/>
  <c r="N19" i="8"/>
  <c r="N17" i="8"/>
  <c r="N21" i="8" l="1"/>
  <c r="I23" i="8"/>
  <c r="G22" i="8"/>
  <c r="G25" i="8" s="1"/>
  <c r="G28" i="8" s="1"/>
  <c r="H22" i="8"/>
  <c r="H25" i="8" s="1"/>
  <c r="H28" i="8" s="1"/>
  <c r="N20" i="8"/>
  <c r="E12" i="8"/>
  <c r="F12" i="8"/>
  <c r="N9" i="8"/>
  <c r="C6" i="5"/>
  <c r="C7" i="5" s="1"/>
  <c r="C8" i="5" s="1"/>
  <c r="N11" i="8" l="1"/>
  <c r="C12" i="8"/>
  <c r="D12" i="8"/>
  <c r="N12" i="8" l="1"/>
  <c r="C12" i="7" l="1"/>
  <c r="C10" i="7"/>
  <c r="C8" i="7"/>
  <c r="C6" i="7"/>
  <c r="C6" i="6" l="1"/>
  <c r="C22" i="8" l="1"/>
  <c r="N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N22" i="8"/>
  <c r="F28" i="8"/>
  <c r="D28" i="8"/>
  <c r="E28" i="8" l="1"/>
  <c r="C28" i="8"/>
  <c r="N23" i="8" l="1"/>
</calcChain>
</file>

<file path=xl/sharedStrings.xml><?xml version="1.0" encoding="utf-8"?>
<sst xmlns="http://schemas.openxmlformats.org/spreadsheetml/2006/main" count="241" uniqueCount="84">
  <si>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</si>
  <si>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</si>
  <si>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</si>
  <si>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</si>
  <si>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</si>
  <si>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</si>
  <si>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</si>
  <si>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</si>
  <si>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</si>
  <si>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</si>
  <si>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</si>
  <si>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การปรับค่า</t>
  </si>
  <si>
    <t>รวม FTES</t>
  </si>
  <si>
    <t>รวม FTES  ปรับค่าเป็น ป.ตรี แล้ว</t>
  </si>
  <si>
    <t>2 x FTES</t>
  </si>
  <si>
    <t>ค่า FTES ที่ปรับค่าแล้ว</t>
  </si>
  <si>
    <t>หมายเหตุ  ไม่พบการลงทะเบียนตั้งแต่ปีการศึกษา 2555 เป็นต้นไป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</si>
  <si>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</si>
  <si>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</si>
  <si>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</si>
  <si>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</si>
  <si>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</si>
  <si>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</si>
  <si>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</si>
  <si>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</si>
  <si>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</si>
  <si>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</si>
  <si>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</si>
  <si>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</si>
  <si>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</si>
  <si>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</si>
  <si>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</si>
  <si>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</si>
  <si>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</si>
  <si>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ปีการศึกษา  2558</t>
  </si>
  <si>
    <t>1/2558</t>
  </si>
  <si>
    <t>2/2558</t>
  </si>
  <si>
    <t>3/2558</t>
  </si>
  <si>
    <t>ปีการศึกษา 2558</t>
  </si>
  <si>
    <t>ปี 2558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</si>
  <si>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</si>
  <si>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</si>
  <si>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</si>
  <si>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</si>
  <si>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</si>
  <si>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>หลักสูตร/สาขาวิชา</t>
  </si>
  <si>
    <t>คณะวิทยาการจัดการ</t>
  </si>
  <si>
    <t xml:space="preserve">  </t>
  </si>
  <si>
    <t>บริหารธุรกิจ</t>
  </si>
  <si>
    <t>1.8xFTES</t>
  </si>
  <si>
    <t>การจัดการท่องเที่ยว</t>
  </si>
  <si>
    <t>การจัดการทั่วไป</t>
  </si>
  <si>
    <t>การจัดการธุรกิจค้าปลีก</t>
  </si>
  <si>
    <t>การจัดการโลจิสติกส์และซัพพลายเชน</t>
  </si>
  <si>
    <t>การบริหารธุรกิจแขนงวิชาการเงินการธนาคาร</t>
  </si>
  <si>
    <t>การบริหารธุรกิจแขนงวิชาการตลาด</t>
  </si>
  <si>
    <t>การบริหารธุรกิจแขนงวิชาการบริหารทรัพยากรมนุษย์</t>
  </si>
  <si>
    <t>การบัญชี</t>
  </si>
  <si>
    <t>คอมพิวเตอร์ธุรกิจ</t>
  </si>
  <si>
    <t>นิเทศศาสตร์</t>
  </si>
  <si>
    <t>เศรษฐศาสตร์</t>
  </si>
  <si>
    <t>ตาราง SCH และ FTES ของนักศึกษาภาคพิเศษ ระดับปริญญาเอก</t>
  </si>
  <si>
    <t>ตาราง SCH และ FTES  ของนักศึกษาภาคปกติ ระดับปริญญาโท</t>
  </si>
  <si>
    <t>ตาราง SCH และ FTES  ของนักศึกษาภาคปกติ ระดับปริญญาเอก</t>
  </si>
  <si>
    <t>ปี 2559</t>
  </si>
  <si>
    <t>1/2559</t>
  </si>
  <si>
    <t>2/2559</t>
  </si>
  <si>
    <t>3/2559</t>
  </si>
  <si>
    <t>SCH/12</t>
  </si>
  <si>
    <t>SCH/8</t>
  </si>
  <si>
    <t>1.8 x FTES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</si>
  <si>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</si>
  <si>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</si>
  <si>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</si>
  <si>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ปีการศึกษา 2560</t>
  </si>
  <si>
    <t>1/2560</t>
  </si>
  <si>
    <t>2/2560</t>
  </si>
  <si>
    <t>ปีการศึกษา  2560</t>
  </si>
  <si>
    <t>3/2560</t>
  </si>
  <si>
    <t xml:space="preserve"> SCH/18</t>
  </si>
  <si>
    <t>ข้อมูลค่า  SCH และ FTES ปีการศึกษา 2560 (ภาคการศึกษา 1/2560)</t>
  </si>
  <si>
    <t>ผลการดำเนินงาน  ปีการศึกษา 2560 รายหลักสูตร ระดับปริญญาโท และ ปริญญาเอก</t>
  </si>
  <si>
    <t>ข้อมูล ณ วันที่ 11 กุมภาพันธ์ 2561</t>
  </si>
  <si>
    <t>ผลการดำเนินงาน  ปีการศึกษา 2560 รายหลักสูตร ระดับปริญญาตรี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</si>
</sst>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3" fontId="0" fillId="0" borderId="0" xfId="0" applyNumberFormat="1" applyFill="1" applyBorder="1"/>
    <xf numFmtId="0" fontId="4" fillId="0" borderId="1" xfId="0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12" xfId="0" applyFill="1" applyBorder="1"/>
    <xf numFmtId="49" fontId="11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187" fontId="11" fillId="0" borderId="1" xfId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wrapText="1"/>
    </xf>
    <xf numFmtId="0" fontId="16" fillId="4" borderId="9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right"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 wrapText="1"/>
    </xf>
    <xf numFmtId="43" fontId="19" fillId="7" borderId="1" xfId="1" applyFont="1" applyFill="1" applyBorder="1" applyAlignment="1">
      <alignment horizontal="center" wrapText="1"/>
    </xf>
    <xf numFmtId="0" fontId="20" fillId="7" borderId="0" xfId="0" applyFont="1" applyFill="1" applyBorder="1" applyAlignment="1"/>
    <xf numFmtId="0" fontId="20" fillId="7" borderId="0" xfId="0" applyFont="1" applyFill="1" applyAlignment="1"/>
    <xf numFmtId="43" fontId="18" fillId="0" borderId="1" xfId="1" applyFont="1" applyFill="1" applyBorder="1" applyAlignment="1">
      <alignment horizontal="center" wrapText="1"/>
    </xf>
    <xf numFmtId="43" fontId="0" fillId="0" borderId="0" xfId="0" applyNumberFormat="1" applyFill="1" applyBorder="1" applyAlignment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43" fontId="18" fillId="5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0" fillId="0" borderId="0" xfId="0" applyFont="1" applyFill="1" applyBorder="1" applyAlignment="1"/>
    <xf numFmtId="0" fontId="20" fillId="0" borderId="0" xfId="0" applyFont="1" applyFill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43" fontId="16" fillId="5" borderId="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4" xfId="1" applyFont="1" applyFill="1" applyBorder="1" applyAlignment="1">
      <alignment horizontal="center" wrapText="1"/>
    </xf>
    <xf numFmtId="43" fontId="16" fillId="6" borderId="9" xfId="1" applyFont="1" applyFill="1" applyBorder="1" applyAlignment="1">
      <alignment wrapText="1"/>
    </xf>
    <xf numFmtId="43" fontId="16" fillId="4" borderId="2" xfId="1" applyFont="1" applyFill="1" applyBorder="1" applyAlignment="1">
      <alignment horizontal="center" wrapText="1"/>
    </xf>
    <xf numFmtId="43" fontId="16" fillId="4" borderId="3" xfId="1" applyFont="1" applyFill="1" applyBorder="1" applyAlignment="1">
      <alignment horizontal="center" wrapText="1"/>
    </xf>
    <xf numFmtId="43" fontId="16" fillId="4" borderId="9" xfId="1" applyFont="1" applyFill="1" applyBorder="1" applyAlignment="1">
      <alignment horizontal="center" wrapText="1"/>
    </xf>
    <xf numFmtId="43" fontId="16" fillId="5" borderId="2" xfId="1" applyFont="1" applyFill="1" applyBorder="1" applyAlignment="1">
      <alignment horizontal="center" wrapText="1"/>
    </xf>
    <xf numFmtId="43" fontId="16" fillId="5" borderId="3" xfId="1" applyFont="1" applyFill="1" applyBorder="1" applyAlignment="1">
      <alignment horizontal="center" wrapText="1"/>
    </xf>
    <xf numFmtId="43" fontId="16" fillId="5" borderId="9" xfId="1" applyFont="1" applyFill="1" applyBorder="1" applyAlignment="1">
      <alignment horizont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16" fillId="0" borderId="9" xfId="1" applyFont="1" applyFill="1" applyBorder="1" applyAlignment="1">
      <alignment horizontal="center" wrapText="1"/>
    </xf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21" fillId="0" borderId="9" xfId="1" applyFont="1" applyFill="1" applyBorder="1" applyAlignment="1">
      <alignment horizont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16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/>
    </xf>
    <xf numFmtId="43" fontId="5" fillId="6" borderId="6" xfId="1" applyFont="1" applyFill="1" applyBorder="1" applyAlignment="1">
      <alignment horizontal="center" wrapText="1"/>
    </xf>
    <xf numFmtId="43" fontId="5" fillId="6" borderId="10" xfId="1" applyFont="1" applyFill="1" applyBorder="1" applyAlignment="1">
      <alignment horizontal="center" wrapText="1"/>
    </xf>
    <xf numFmtId="43" fontId="5" fillId="6" borderId="7" xfId="1" applyFont="1" applyFill="1" applyBorder="1" applyAlignment="1">
      <alignment horizontal="center" wrapText="1"/>
    </xf>
    <xf numFmtId="43" fontId="16" fillId="6" borderId="2" xfId="1" applyFont="1" applyFill="1" applyBorder="1" applyAlignment="1">
      <alignment horizontal="center" wrapText="1"/>
    </xf>
    <xf numFmtId="43" fontId="16" fillId="6" borderId="3" xfId="1" applyFont="1" applyFill="1" applyBorder="1" applyAlignment="1">
      <alignment horizontal="center" wrapText="1"/>
    </xf>
    <xf numFmtId="43" fontId="16" fillId="5" borderId="1" xfId="1" applyFont="1" applyFill="1" applyBorder="1" applyAlignment="1">
      <alignment horizontal="right" vertical="center" wrapText="1"/>
    </xf>
    <xf numFmtId="43" fontId="16" fillId="6" borderId="9" xfId="1" applyFont="1" applyFill="1" applyBorder="1" applyAlignment="1">
      <alignment horizontal="right" wrapText="1"/>
    </xf>
    <xf numFmtId="43" fontId="16" fillId="6" borderId="3" xfId="1" applyFont="1" applyFill="1" applyBorder="1" applyAlignment="1">
      <alignment horizontal="right" wrapText="1"/>
    </xf>
    <xf numFmtId="43" fontId="16" fillId="6" borderId="2" xfId="1" applyFont="1" applyFill="1" applyBorder="1" applyAlignment="1">
      <alignment horizontal="center" vertical="top" wrapText="1"/>
    </xf>
    <xf numFmtId="43" fontId="16" fillId="6" borderId="9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>
      <selection activeCell="C4" sqref="C4:C5"/>
    </sheetView>
  </sheetViews>
  <sheetFormatPr defaultColWidth="8.875" defaultRowHeight="14.25" x14ac:dyDescent="0.2"/>
  <cols>
    <col min="1" max="1" width="15.125" customWidth="1"/>
    <col min="2" max="2" width="4.75" customWidth="1"/>
    <col min="3" max="3" width="7.625" customWidth="1"/>
    <col min="4" max="4" width="7.375" customWidth="1"/>
    <col min="5" max="5" width="8.125" customWidth="1"/>
    <col min="6" max="6" width="12.5" customWidth="1"/>
    <col min="7" max="7" width="10.125" customWidth="1"/>
    <col min="8" max="8" width="11" customWidth="1"/>
    <col min="9" max="9" width="12.875" customWidth="1"/>
    <col min="10" max="10" width="6.25" customWidth="1"/>
    <col min="11" max="11" width="9" customWidth="1"/>
    <col min="12" max="12" width="8.375" customWidth="1"/>
    <col min="13" max="13" width="8.25" customWidth="1"/>
    <col min="14" max="14" width="9.125" customWidth="1"/>
    <col min="15" max="16" width="10.375" bestFit="1" customWidth="1"/>
  </cols>
  <sheetData>
    <row r="1" spans="1:27" ht="21" x14ac:dyDescent="0.3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7" s="4" customFormat="1" ht="19.5" customHeight="1" x14ac:dyDescent="0.2">
      <c r="A2" s="144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9"/>
      <c r="P2" s="9"/>
    </row>
    <row r="3" spans="1:27" s="4" customFormat="1" ht="17.100000000000001" customHeight="1" x14ac:dyDescent="0.2">
      <c r="A3" s="146" t="s">
        <v>40</v>
      </c>
      <c r="B3" s="146"/>
      <c r="C3" s="148" t="s">
        <v>83</v>
      </c>
      <c r="D3" s="148"/>
      <c r="E3" s="148"/>
      <c r="F3" s="146"/>
      <c r="G3" s="148"/>
      <c r="H3" s="148"/>
      <c r="I3" s="148"/>
      <c r="J3" s="148"/>
      <c r="K3" s="148"/>
      <c r="L3" s="148"/>
      <c r="M3" s="148"/>
      <c r="N3" s="148"/>
      <c r="O3" s="9"/>
      <c r="P3" s="9"/>
    </row>
    <row r="4" spans="1:27" s="4" customFormat="1" ht="17.100000000000001" customHeight="1" x14ac:dyDescent="0.2">
      <c r="A4" s="146"/>
      <c r="B4" s="147"/>
      <c r="C4" s="127" t="s">
        <v>50</v>
      </c>
      <c r="D4" s="127" t="s">
        <v>51</v>
      </c>
      <c r="E4" s="127" t="s">
        <v>52</v>
      </c>
      <c r="F4" s="149" t="s">
        <v>53</v>
      </c>
      <c r="G4" s="131" t="s">
        <v>54</v>
      </c>
      <c r="H4" s="131" t="s">
        <v>55</v>
      </c>
      <c r="I4" s="131" t="s">
        <v>56</v>
      </c>
      <c r="J4" s="131" t="s">
        <v>57</v>
      </c>
      <c r="K4" s="131" t="s">
        <v>58</v>
      </c>
      <c r="L4" s="131" t="s">
        <v>59</v>
      </c>
      <c r="M4" s="131" t="s">
        <v>60</v>
      </c>
      <c r="N4" s="94" t="s">
        <v>0</v>
      </c>
      <c r="O4" s="9"/>
      <c r="P4" s="9"/>
    </row>
    <row r="5" spans="1:27" s="4" customFormat="1" ht="41.25" customHeight="1" x14ac:dyDescent="0.2">
      <c r="A5" s="146"/>
      <c r="B5" s="147"/>
      <c r="C5" s="128"/>
      <c r="D5" s="128"/>
      <c r="E5" s="128"/>
      <c r="F5" s="149"/>
      <c r="G5" s="131"/>
      <c r="H5" s="131"/>
      <c r="I5" s="131"/>
      <c r="J5" s="131"/>
      <c r="K5" s="131"/>
      <c r="L5" s="131"/>
      <c r="M5" s="131"/>
      <c r="N5" s="95" t="s">
        <v>1</v>
      </c>
      <c r="O5" s="9"/>
      <c r="P5" s="9"/>
      <c r="X5" s="9"/>
      <c r="Y5" s="9"/>
      <c r="Z5" s="9"/>
      <c r="AA5" s="9"/>
    </row>
    <row r="6" spans="1:27" s="46" customFormat="1" ht="15" customHeight="1" x14ac:dyDescent="0.3">
      <c r="A6" s="40" t="s">
        <v>2</v>
      </c>
      <c r="B6" s="41" t="s">
        <v>3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68"/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46" customFormat="1" ht="15" hidden="1" customHeight="1" x14ac:dyDescent="0.3">
      <c r="A7" s="47" t="s">
        <v>26</v>
      </c>
      <c r="B7" s="48"/>
      <c r="C7" s="49">
        <v>16</v>
      </c>
      <c r="D7" s="49">
        <v>32.5</v>
      </c>
      <c r="E7" s="49">
        <v>54</v>
      </c>
      <c r="F7" s="49">
        <v>62.5</v>
      </c>
      <c r="G7" s="49">
        <v>62.5</v>
      </c>
      <c r="H7" s="49">
        <v>62.5</v>
      </c>
      <c r="I7" s="49">
        <v>62.5</v>
      </c>
      <c r="J7" s="49">
        <v>62.5</v>
      </c>
      <c r="K7" s="49">
        <v>62.5</v>
      </c>
      <c r="L7" s="49">
        <v>62.5</v>
      </c>
      <c r="M7" s="49">
        <v>62.5</v>
      </c>
      <c r="N7" s="50">
        <f>SUM(C7:F7)</f>
        <v>165</v>
      </c>
      <c r="O7" s="45"/>
      <c r="P7" s="45"/>
      <c r="Q7" s="122"/>
      <c r="R7" s="122"/>
      <c r="S7" s="129"/>
      <c r="T7" s="129"/>
      <c r="U7" s="129"/>
      <c r="V7" s="129"/>
      <c r="W7" s="129"/>
      <c r="X7" s="129"/>
      <c r="Y7" s="129"/>
      <c r="Z7" s="122"/>
      <c r="AA7" s="122"/>
    </row>
    <row r="8" spans="1:27" s="55" customFormat="1" ht="15" customHeight="1" x14ac:dyDescent="0.3">
      <c r="A8" s="51" t="s">
        <v>4</v>
      </c>
      <c r="B8" s="52" t="s">
        <v>5</v>
      </c>
      <c r="C8" s="53">
        <f>'ปกติ ตรี'!E5+'ปกติ ตรี'!F5</f>
        <v>1687</v>
      </c>
      <c r="D8" s="53">
        <f>'ปกติ ตรี'!E7+'ปกติ ตรี'!F7</f>
        <v>2800</v>
      </c>
      <c r="E8" s="53">
        <f>'ปกติ ตรี'!E9+'ปกติ ตรี'!F9</f>
        <v>873</v>
      </c>
      <c r="F8" s="53">
        <f>'ปกติ ตรี'!E11+'ปกติ ตรี'!F11</f>
        <v>1767</v>
      </c>
      <c r="G8" s="53">
        <f>'ปกติ ตรี'!E13+'ปกติ ตรี'!F13</f>
        <v>1007</v>
      </c>
      <c r="H8" s="53">
        <f>'ปกติ ตรี'!E15+'ปกติ ตรี'!F15</f>
        <v>853</v>
      </c>
      <c r="I8" s="53">
        <f>'ปกติ ตรี'!E17+'ปกติ ตรี'!F17</f>
        <v>1681</v>
      </c>
      <c r="J8" s="53">
        <f>'ปกติ ตรี'!E19+'ปกติ ตรี'!F19</f>
        <v>1981</v>
      </c>
      <c r="K8" s="53">
        <f>'ปกติ ตรี'!E21+'ปกติ ตรี'!F21</f>
        <v>1566</v>
      </c>
      <c r="L8" s="53">
        <f>'ปกติ ตรี'!E23+'ปกติ ตรี'!F23</f>
        <v>2393</v>
      </c>
      <c r="M8" s="53">
        <f>'ปกติ ตรี'!E25+'ปกติ ตรี'!F25</f>
        <v>2028</v>
      </c>
      <c r="N8" s="53">
        <f>SUM(C8:M8)</f>
        <v>18636</v>
      </c>
      <c r="O8" s="54"/>
      <c r="P8" s="54"/>
      <c r="Q8" s="123"/>
      <c r="R8" s="123"/>
      <c r="S8" s="129"/>
      <c r="T8" s="129"/>
      <c r="U8" s="129"/>
      <c r="V8" s="129"/>
      <c r="W8" s="129"/>
      <c r="X8" s="130"/>
      <c r="Y8" s="130"/>
      <c r="Z8" s="123"/>
      <c r="AA8" s="123"/>
    </row>
    <row r="9" spans="1:27" s="46" customFormat="1" ht="15" customHeight="1" x14ac:dyDescent="0.3">
      <c r="A9" s="47" t="s">
        <v>79</v>
      </c>
      <c r="B9" s="48" t="s">
        <v>20</v>
      </c>
      <c r="C9" s="56">
        <f>C8/18</f>
        <v>93.722222222222229</v>
      </c>
      <c r="D9" s="56">
        <f t="shared" ref="D9:M9" si="0">D8/18</f>
        <v>155.55555555555554</v>
      </c>
      <c r="E9" s="56">
        <f t="shared" si="0"/>
        <v>48.5</v>
      </c>
      <c r="F9" s="56">
        <f t="shared" si="0"/>
        <v>98.166666666666671</v>
      </c>
      <c r="G9" s="56">
        <f t="shared" si="0"/>
        <v>55.944444444444443</v>
      </c>
      <c r="H9" s="56">
        <f t="shared" si="0"/>
        <v>47.388888888888886</v>
      </c>
      <c r="I9" s="56">
        <f t="shared" si="0"/>
        <v>93.388888888888886</v>
      </c>
      <c r="J9" s="56">
        <f t="shared" si="0"/>
        <v>110.05555555555556</v>
      </c>
      <c r="K9" s="56">
        <f t="shared" si="0"/>
        <v>87</v>
      </c>
      <c r="L9" s="56">
        <f t="shared" si="0"/>
        <v>132.94444444444446</v>
      </c>
      <c r="M9" s="56">
        <f t="shared" si="0"/>
        <v>112.66666666666667</v>
      </c>
      <c r="N9" s="56">
        <f>SUM(C9:M9)</f>
        <v>1035.3333333333335</v>
      </c>
      <c r="O9" s="57"/>
      <c r="P9" s="57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46" customFormat="1" ht="15" customHeight="1" x14ac:dyDescent="0.3">
      <c r="A10" s="47" t="s">
        <v>7</v>
      </c>
      <c r="B10" s="48" t="s">
        <v>5</v>
      </c>
      <c r="C10" s="56">
        <f>'พิเศษ ตรี'!F5+'พิเศษ ตรี'!G5+'พิเศษ ตรี'!H5</f>
        <v>387</v>
      </c>
      <c r="D10" s="56">
        <f>'พิเศษ ตรี'!F7+'พิเศษ ตรี'!G7+'พิเศษ ตรี'!H7</f>
        <v>1122</v>
      </c>
      <c r="E10" s="56">
        <f>'พิเศษ ตรี'!F9+'พิเศษ ตรี'!G9+'พิเศษ ตรี'!H9</f>
        <v>360</v>
      </c>
      <c r="F10" s="56">
        <f>'พิเศษ ตรี'!F11+'พิเศษ ตรี'!G11+'พิเศษ ตรี'!H11</f>
        <v>1155</v>
      </c>
      <c r="G10" s="56">
        <f>'พิเศษ ตรี'!F13+'พิเศษ ตรี'!G13+'พิเศษ ตรี'!H13</f>
        <v>483</v>
      </c>
      <c r="H10" s="56">
        <f>'พิเศษ ตรี'!F15+'พิเศษ ตรี'!G15+'พิเศษ ตรี'!H15</f>
        <v>179</v>
      </c>
      <c r="I10" s="56">
        <f>'พิเศษ ตรี'!F17+'พิเศษ ตรี'!G17+'พิเศษ ตรี'!H17</f>
        <v>399</v>
      </c>
      <c r="J10" s="56">
        <f>'พิเศษ ตรี'!F19+'พิเศษ ตรี'!G19+'พิเศษ ตรี'!H19</f>
        <v>708</v>
      </c>
      <c r="K10" s="56">
        <f>'พิเศษ ตรี'!F21+'พิเศษ ตรี'!G21+'พิเศษ ตรี'!H21</f>
        <v>930</v>
      </c>
      <c r="L10" s="56">
        <f>'พิเศษ ตรี'!F23+'พิเศษ ตรี'!G23+'พิเศษ ตรี'!H23</f>
        <v>435</v>
      </c>
      <c r="M10" s="56">
        <f>'พิเศษ ตรี'!F25+'พิเศษ ตรี'!G25+'พิเศษ ตรี'!H25</f>
        <v>711</v>
      </c>
      <c r="N10" s="56">
        <f>SUM(C10:M10)</f>
        <v>6869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s="46" customFormat="1" ht="15" customHeight="1" x14ac:dyDescent="0.3">
      <c r="A11" s="47" t="s">
        <v>68</v>
      </c>
      <c r="B11" s="48" t="s">
        <v>6</v>
      </c>
      <c r="C11" s="56">
        <f>C10/12</f>
        <v>32.25</v>
      </c>
      <c r="D11" s="56">
        <f t="shared" ref="D11:M11" si="1">D10/12</f>
        <v>93.5</v>
      </c>
      <c r="E11" s="56">
        <f t="shared" si="1"/>
        <v>30</v>
      </c>
      <c r="F11" s="56">
        <f t="shared" si="1"/>
        <v>96.25</v>
      </c>
      <c r="G11" s="56">
        <f t="shared" si="1"/>
        <v>40.25</v>
      </c>
      <c r="H11" s="56">
        <f t="shared" si="1"/>
        <v>14.916666666666666</v>
      </c>
      <c r="I11" s="56">
        <f t="shared" si="1"/>
        <v>33.25</v>
      </c>
      <c r="J11" s="56">
        <f t="shared" si="1"/>
        <v>59</v>
      </c>
      <c r="K11" s="56">
        <f t="shared" si="1"/>
        <v>77.5</v>
      </c>
      <c r="L11" s="56">
        <f t="shared" si="1"/>
        <v>36.25</v>
      </c>
      <c r="M11" s="56">
        <f t="shared" si="1"/>
        <v>59.25</v>
      </c>
      <c r="N11" s="56">
        <f>SUM(C11:M11)</f>
        <v>572.41666666666674</v>
      </c>
      <c r="O11" s="57"/>
      <c r="P11" s="57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s="46" customFormat="1" ht="15" customHeight="1" x14ac:dyDescent="0.3">
      <c r="A12" s="58" t="s">
        <v>0</v>
      </c>
      <c r="B12" s="59" t="s">
        <v>6</v>
      </c>
      <c r="C12" s="60">
        <f>C11+C9</f>
        <v>125.97222222222223</v>
      </c>
      <c r="D12" s="60">
        <f t="shared" ref="D12:F12" si="2">D11+D9</f>
        <v>249.05555555555554</v>
      </c>
      <c r="E12" s="60">
        <f t="shared" si="2"/>
        <v>78.5</v>
      </c>
      <c r="F12" s="60">
        <f t="shared" si="2"/>
        <v>194.41666666666669</v>
      </c>
      <c r="G12" s="60">
        <f t="shared" ref="G12:H12" si="3">G11+G9</f>
        <v>96.194444444444443</v>
      </c>
      <c r="H12" s="60">
        <f t="shared" si="3"/>
        <v>62.30555555555555</v>
      </c>
      <c r="I12" s="60">
        <f t="shared" ref="I12:J12" si="4">I11+I9</f>
        <v>126.63888888888889</v>
      </c>
      <c r="J12" s="60">
        <f t="shared" si="4"/>
        <v>169.05555555555554</v>
      </c>
      <c r="K12" s="60">
        <f t="shared" ref="K12:L12" si="5">K11+K9</f>
        <v>164.5</v>
      </c>
      <c r="L12" s="60">
        <f t="shared" si="5"/>
        <v>169.19444444444446</v>
      </c>
      <c r="M12" s="60">
        <f t="shared" ref="M12" si="6">M11+M9</f>
        <v>171.91666666666669</v>
      </c>
      <c r="N12" s="60">
        <f>SUM(C12:M12)</f>
        <v>1607.7500000000002</v>
      </c>
      <c r="O12" s="57"/>
      <c r="P12" s="57"/>
    </row>
    <row r="13" spans="1:27" s="46" customFormat="1" ht="15" customHeight="1" x14ac:dyDescent="0.3">
      <c r="A13" s="70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45"/>
      <c r="P13" s="57"/>
    </row>
    <row r="14" spans="1:27" s="46" customFormat="1" ht="15" customHeight="1" x14ac:dyDescent="0.3">
      <c r="A14" s="150" t="s">
        <v>40</v>
      </c>
      <c r="B14" s="151"/>
      <c r="C14" s="132" t="s">
        <v>81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45"/>
      <c r="P14" s="57"/>
    </row>
    <row r="15" spans="1:27" s="46" customFormat="1" ht="35.25" customHeight="1" x14ac:dyDescent="0.3">
      <c r="A15" s="152"/>
      <c r="B15" s="153"/>
      <c r="C15" s="135"/>
      <c r="D15" s="136"/>
      <c r="E15" s="140"/>
      <c r="F15" s="141"/>
      <c r="G15" s="81"/>
      <c r="H15" s="81"/>
      <c r="I15" s="81"/>
      <c r="J15" s="138" t="s">
        <v>44</v>
      </c>
      <c r="K15" s="138"/>
      <c r="L15" s="138"/>
      <c r="M15" s="138"/>
      <c r="N15" s="139"/>
      <c r="O15" s="45"/>
      <c r="P15" s="45"/>
    </row>
    <row r="16" spans="1:27" s="46" customFormat="1" ht="15" customHeight="1" x14ac:dyDescent="0.3">
      <c r="A16" s="40"/>
      <c r="B16" s="73" t="s">
        <v>3</v>
      </c>
      <c r="C16" s="82"/>
      <c r="D16" s="83"/>
      <c r="E16" s="82"/>
      <c r="F16" s="84"/>
      <c r="G16" s="84"/>
      <c r="H16" s="84"/>
      <c r="I16" s="84"/>
      <c r="J16" s="84"/>
      <c r="K16" s="84"/>
      <c r="L16" s="84"/>
      <c r="M16" s="84"/>
      <c r="N16" s="83"/>
      <c r="O16" s="45"/>
      <c r="P16" s="45"/>
    </row>
    <row r="17" spans="1:16" s="46" customFormat="1" ht="15" customHeight="1" x14ac:dyDescent="0.3">
      <c r="A17" s="47" t="s">
        <v>4</v>
      </c>
      <c r="B17" s="74" t="s">
        <v>5</v>
      </c>
      <c r="C17" s="88"/>
      <c r="D17" s="89"/>
      <c r="E17" s="88"/>
      <c r="F17" s="90"/>
      <c r="G17" s="90"/>
      <c r="H17" s="90"/>
      <c r="I17" s="90"/>
      <c r="J17" s="90"/>
      <c r="K17" s="90"/>
      <c r="L17" s="90"/>
      <c r="M17" s="90"/>
      <c r="N17" s="89">
        <f>D17</f>
        <v>0</v>
      </c>
      <c r="O17" s="45"/>
      <c r="P17" s="45"/>
    </row>
    <row r="18" spans="1:16" s="46" customFormat="1" ht="15" customHeight="1" x14ac:dyDescent="0.3">
      <c r="A18" s="47" t="s">
        <v>68</v>
      </c>
      <c r="B18" s="74" t="s">
        <v>6</v>
      </c>
      <c r="C18" s="79"/>
      <c r="D18" s="80"/>
      <c r="E18" s="79"/>
      <c r="F18" s="78"/>
      <c r="G18" s="78"/>
      <c r="H18" s="78"/>
      <c r="I18" s="78"/>
      <c r="J18" s="78"/>
      <c r="K18" s="78"/>
      <c r="L18" s="78"/>
      <c r="M18" s="78"/>
      <c r="N18" s="89">
        <f>D18</f>
        <v>0</v>
      </c>
      <c r="O18" s="45"/>
      <c r="P18" s="45"/>
    </row>
    <row r="19" spans="1:16" s="63" customFormat="1" ht="15" customHeight="1" x14ac:dyDescent="0.3">
      <c r="A19" s="61" t="s">
        <v>7</v>
      </c>
      <c r="B19" s="75" t="s">
        <v>5</v>
      </c>
      <c r="C19" s="91"/>
      <c r="D19" s="92"/>
      <c r="E19" s="91"/>
      <c r="F19" s="93"/>
      <c r="G19" s="93"/>
      <c r="H19" s="93"/>
      <c r="I19" s="93"/>
      <c r="J19" s="93"/>
      <c r="K19" s="93"/>
      <c r="L19" s="93"/>
      <c r="M19" s="93"/>
      <c r="N19" s="89">
        <f>D19</f>
        <v>0</v>
      </c>
      <c r="O19" s="62"/>
      <c r="P19" s="62"/>
    </row>
    <row r="20" spans="1:16" s="46" customFormat="1" ht="15" customHeight="1" x14ac:dyDescent="0.3">
      <c r="A20" s="47" t="s">
        <v>69</v>
      </c>
      <c r="B20" s="74" t="s">
        <v>6</v>
      </c>
      <c r="C20" s="79"/>
      <c r="D20" s="80"/>
      <c r="E20" s="79"/>
      <c r="F20" s="78"/>
      <c r="G20" s="78"/>
      <c r="H20" s="78"/>
      <c r="I20" s="78"/>
      <c r="J20" s="78"/>
      <c r="K20" s="78"/>
      <c r="L20" s="78"/>
      <c r="M20" s="78"/>
      <c r="N20" s="89">
        <f>D20</f>
        <v>0</v>
      </c>
      <c r="O20" s="57"/>
      <c r="P20" s="45"/>
    </row>
    <row r="21" spans="1:16" s="46" customFormat="1" ht="38.25" customHeight="1" x14ac:dyDescent="0.3">
      <c r="A21" s="120" t="s">
        <v>8</v>
      </c>
      <c r="B21" s="76" t="s">
        <v>6</v>
      </c>
      <c r="C21" s="85"/>
      <c r="D21" s="86"/>
      <c r="E21" s="85"/>
      <c r="F21" s="87"/>
      <c r="G21" s="87"/>
      <c r="H21" s="87"/>
      <c r="I21" s="87"/>
      <c r="J21" s="87"/>
      <c r="K21" s="87"/>
      <c r="L21" s="87"/>
      <c r="M21" s="87"/>
      <c r="N21" s="86">
        <f>D21</f>
        <v>0</v>
      </c>
      <c r="O21" s="45"/>
      <c r="P21" s="57"/>
    </row>
    <row r="22" spans="1:16" s="46" customFormat="1" ht="15" hidden="1" customHeight="1" x14ac:dyDescent="0.3">
      <c r="A22" s="58" t="s">
        <v>21</v>
      </c>
      <c r="B22" s="59" t="s">
        <v>6</v>
      </c>
      <c r="C22" s="77">
        <f t="shared" ref="C22:J22" si="7">C21+C12</f>
        <v>125.97222222222223</v>
      </c>
      <c r="D22" s="77">
        <f t="shared" si="7"/>
        <v>249.05555555555554</v>
      </c>
      <c r="E22" s="77">
        <f t="shared" si="7"/>
        <v>78.5</v>
      </c>
      <c r="F22" s="77">
        <f t="shared" si="7"/>
        <v>194.41666666666669</v>
      </c>
      <c r="G22" s="77">
        <f t="shared" si="7"/>
        <v>96.194444444444443</v>
      </c>
      <c r="H22" s="77">
        <f t="shared" si="7"/>
        <v>62.30555555555555</v>
      </c>
      <c r="I22" s="77">
        <f t="shared" si="7"/>
        <v>126.63888888888889</v>
      </c>
      <c r="J22" s="77">
        <f t="shared" si="7"/>
        <v>169.05555555555554</v>
      </c>
      <c r="K22" s="77">
        <f t="shared" ref="K22:L22" si="8">K21+K12</f>
        <v>164.5</v>
      </c>
      <c r="L22" s="77">
        <f t="shared" si="8"/>
        <v>169.19444444444446</v>
      </c>
      <c r="M22" s="77">
        <f t="shared" ref="M22" si="9">M21+M12</f>
        <v>171.91666666666669</v>
      </c>
      <c r="N22" s="77">
        <f>SUM(C22:F22)</f>
        <v>647.94444444444446</v>
      </c>
      <c r="O22" s="57"/>
      <c r="P22" s="45"/>
    </row>
    <row r="23" spans="1:16" s="4" customFormat="1" ht="17.100000000000001" hidden="1" customHeight="1" x14ac:dyDescent="0.2">
      <c r="A23" s="22" t="s">
        <v>9</v>
      </c>
      <c r="B23" s="145" t="s">
        <v>6</v>
      </c>
      <c r="C23" s="137">
        <f t="shared" ref="C23:J23" si="10">C20+C12+C18</f>
        <v>125.97222222222223</v>
      </c>
      <c r="D23" s="137">
        <f t="shared" si="10"/>
        <v>249.05555555555554</v>
      </c>
      <c r="E23" s="137">
        <f t="shared" si="10"/>
        <v>78.5</v>
      </c>
      <c r="F23" s="137">
        <f t="shared" si="10"/>
        <v>194.41666666666669</v>
      </c>
      <c r="G23" s="137">
        <f t="shared" si="10"/>
        <v>96.194444444444443</v>
      </c>
      <c r="H23" s="137">
        <f t="shared" si="10"/>
        <v>62.30555555555555</v>
      </c>
      <c r="I23" s="137">
        <f t="shared" si="10"/>
        <v>126.63888888888889</v>
      </c>
      <c r="J23" s="137">
        <f t="shared" si="10"/>
        <v>169.05555555555554</v>
      </c>
      <c r="K23" s="137">
        <f t="shared" ref="K23:L23" si="11">K20+K12+K18</f>
        <v>164.5</v>
      </c>
      <c r="L23" s="137">
        <f t="shared" si="11"/>
        <v>169.19444444444446</v>
      </c>
      <c r="M23" s="137">
        <f t="shared" ref="M23" si="12">M20+M12+M18</f>
        <v>171.91666666666669</v>
      </c>
      <c r="N23" s="137">
        <f>SUM(C23:F24)</f>
        <v>647.94444444444446</v>
      </c>
      <c r="O23" s="9"/>
      <c r="P23" s="9"/>
    </row>
    <row r="24" spans="1:16" s="4" customFormat="1" ht="17.100000000000001" hidden="1" customHeight="1" x14ac:dyDescent="0.2">
      <c r="A24" s="23" t="s">
        <v>22</v>
      </c>
      <c r="B24" s="145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9"/>
      <c r="P24" s="9"/>
    </row>
    <row r="25" spans="1:16" s="4" customFormat="1" ht="17.100000000000001" hidden="1" customHeight="1" x14ac:dyDescent="0.2">
      <c r="A25" s="17" t="s">
        <v>27</v>
      </c>
      <c r="B25" s="15"/>
      <c r="C25" s="14">
        <f t="shared" ref="C25:J25" si="13">C22/C7</f>
        <v>7.8732638888888893</v>
      </c>
      <c r="D25" s="19">
        <f t="shared" si="13"/>
        <v>7.6632478632478627</v>
      </c>
      <c r="E25" s="19">
        <f t="shared" si="13"/>
        <v>1.4537037037037037</v>
      </c>
      <c r="F25" s="19">
        <f t="shared" si="13"/>
        <v>3.1106666666666669</v>
      </c>
      <c r="G25" s="19">
        <f t="shared" si="13"/>
        <v>1.5391111111111111</v>
      </c>
      <c r="H25" s="19">
        <f t="shared" si="13"/>
        <v>0.99688888888888882</v>
      </c>
      <c r="I25" s="19">
        <f t="shared" si="13"/>
        <v>2.0262222222222221</v>
      </c>
      <c r="J25" s="19">
        <f t="shared" si="13"/>
        <v>2.7048888888888887</v>
      </c>
      <c r="K25" s="19">
        <f t="shared" ref="K25:L25" si="14">K22/K7</f>
        <v>2.6320000000000001</v>
      </c>
      <c r="L25" s="19">
        <f t="shared" si="14"/>
        <v>2.7071111111111112</v>
      </c>
      <c r="M25" s="19">
        <f t="shared" ref="M25" si="15">M22/M7</f>
        <v>2.750666666666667</v>
      </c>
      <c r="N25" s="16"/>
      <c r="O25" s="12"/>
      <c r="P25" s="9"/>
    </row>
    <row r="26" spans="1:16" s="4" customFormat="1" ht="17.100000000000001" hidden="1" customHeight="1" x14ac:dyDescent="0.2">
      <c r="A26" s="17" t="s">
        <v>28</v>
      </c>
      <c r="B26" s="15"/>
      <c r="C26" s="18" t="s">
        <v>29</v>
      </c>
      <c r="D26" s="18" t="s">
        <v>29</v>
      </c>
      <c r="E26" s="18" t="s">
        <v>30</v>
      </c>
      <c r="F26" s="18" t="s">
        <v>31</v>
      </c>
      <c r="G26" s="18" t="s">
        <v>31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31</v>
      </c>
      <c r="M26" s="18" t="s">
        <v>31</v>
      </c>
      <c r="N26" s="18"/>
      <c r="O26" s="9"/>
      <c r="P26" s="9"/>
    </row>
    <row r="27" spans="1:16" s="4" customFormat="1" ht="17.100000000000001" hidden="1" customHeight="1" x14ac:dyDescent="0.2">
      <c r="A27" s="13" t="s">
        <v>24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2"/>
      <c r="P27" s="9"/>
    </row>
    <row r="28" spans="1:16" s="4" customFormat="1" ht="17.100000000000001" hidden="1" customHeight="1" x14ac:dyDescent="0.2">
      <c r="A28" s="30" t="s">
        <v>33</v>
      </c>
      <c r="B28" s="29"/>
      <c r="C28" s="31">
        <f>((C25-20)/20)*100</f>
        <v>-60.633680555555557</v>
      </c>
      <c r="D28" s="31">
        <f>((D25-20)/20)*100</f>
        <v>-61.683760683760688</v>
      </c>
      <c r="E28" s="31">
        <f>((E25-30)/30)*100</f>
        <v>-95.15432098765433</v>
      </c>
      <c r="F28" s="31">
        <f t="shared" ref="F28:M28" si="16">((F25-25)/25)*100</f>
        <v>-87.557333333333332</v>
      </c>
      <c r="G28" s="31">
        <f t="shared" si="16"/>
        <v>-93.843555555555554</v>
      </c>
      <c r="H28" s="31">
        <f t="shared" si="16"/>
        <v>-96.012444444444441</v>
      </c>
      <c r="I28" s="31">
        <f t="shared" si="16"/>
        <v>-91.895111111111106</v>
      </c>
      <c r="J28" s="31">
        <f t="shared" si="16"/>
        <v>-89.180444444444447</v>
      </c>
      <c r="K28" s="31">
        <f t="shared" si="16"/>
        <v>-89.471999999999994</v>
      </c>
      <c r="L28" s="31">
        <f t="shared" si="16"/>
        <v>-89.171555555555557</v>
      </c>
      <c r="M28" s="31">
        <f t="shared" si="16"/>
        <v>-88.99733333333333</v>
      </c>
      <c r="N28" s="31"/>
      <c r="O28" s="9"/>
      <c r="P28" s="9"/>
    </row>
    <row r="29" spans="1:16" s="4" customFormat="1" ht="17.100000000000001" hidden="1" customHeight="1" x14ac:dyDescent="0.2">
      <c r="A29" s="30" t="s">
        <v>32</v>
      </c>
      <c r="B29" s="29"/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/>
      <c r="O29" s="9"/>
      <c r="P29" s="9"/>
    </row>
    <row r="30" spans="1:16" s="38" customFormat="1" ht="15" customHeight="1" x14ac:dyDescent="0.25">
      <c r="A30" s="37" t="s">
        <v>23</v>
      </c>
      <c r="B30" s="125" t="s">
        <v>43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s="38" customFormat="1" ht="15" customHeight="1" x14ac:dyDescent="0.25">
      <c r="A31" s="39"/>
      <c r="B31" s="126" t="s">
        <v>71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 s="38" customFormat="1" ht="15" customHeight="1" x14ac:dyDescent="0.25">
      <c r="A32" s="39"/>
      <c r="B32" s="118" t="s">
        <v>42</v>
      </c>
      <c r="C32" s="118"/>
      <c r="D32" s="118"/>
      <c r="E32" s="118"/>
      <c r="F32" s="118"/>
      <c r="G32" s="118"/>
      <c r="H32" s="118"/>
      <c r="I32" s="39"/>
      <c r="J32" s="39"/>
      <c r="K32" s="39"/>
      <c r="L32" s="39"/>
      <c r="M32" s="39"/>
      <c r="N32" s="39"/>
      <c r="O32" s="39"/>
      <c r="P32" s="39"/>
    </row>
    <row r="33" spans="1:16" s="38" customFormat="1" ht="15" customHeight="1" x14ac:dyDescent="0.25">
      <c r="A33" s="39"/>
      <c r="B33" s="126" t="s">
        <v>41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38" customFormat="1" ht="15" customHeight="1" x14ac:dyDescent="0.25">
      <c r="A34" s="118" t="s">
        <v>10</v>
      </c>
      <c r="B34" s="126" t="s">
        <v>72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s="4" customFormat="1" ht="12.95" customHeight="1" x14ac:dyDescent="0.2">
      <c r="B35" s="126" t="s">
        <v>73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s="4" customFormat="1" ht="12.95" customHeight="1" x14ac:dyDescent="0.2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s="4" customFormat="1" ht="14.1" customHeight="1" x14ac:dyDescent="0.2">
      <c r="A37" s="124" t="s">
        <v>82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6" s="4" customFormat="1" ht="14.1" customHeight="1" x14ac:dyDescent="0.2">
      <c r="A38" s="124" t="s">
        <v>25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</sheetData>
  <mergeCells count="47">
    <mergeCell ref="C4:C5"/>
    <mergeCell ref="A1:N1"/>
    <mergeCell ref="A2:N2"/>
    <mergeCell ref="M4:M5"/>
    <mergeCell ref="F23:F24"/>
    <mergeCell ref="B23:B24"/>
    <mergeCell ref="N23:N24"/>
    <mergeCell ref="A3:B5"/>
    <mergeCell ref="C3:N3"/>
    <mergeCell ref="F4:F5"/>
    <mergeCell ref="E4:E5"/>
    <mergeCell ref="G4:G5"/>
    <mergeCell ref="H4:H5"/>
    <mergeCell ref="I4:I5"/>
    <mergeCell ref="J4:J5"/>
    <mergeCell ref="A14:B15"/>
    <mergeCell ref="B27:N27"/>
    <mergeCell ref="C23:C24"/>
    <mergeCell ref="G23:G24"/>
    <mergeCell ref="H23:H24"/>
    <mergeCell ref="I23:I24"/>
    <mergeCell ref="M23:M24"/>
    <mergeCell ref="C14:N14"/>
    <mergeCell ref="C15:D15"/>
    <mergeCell ref="J23:J24"/>
    <mergeCell ref="K23:K24"/>
    <mergeCell ref="L23:L24"/>
    <mergeCell ref="J15:N15"/>
    <mergeCell ref="E15:F15"/>
    <mergeCell ref="D23:D24"/>
    <mergeCell ref="E23:E24"/>
    <mergeCell ref="D4:D5"/>
    <mergeCell ref="U7:U8"/>
    <mergeCell ref="V7:W8"/>
    <mergeCell ref="X7:Y7"/>
    <mergeCell ref="X8:Y8"/>
    <mergeCell ref="T7:T8"/>
    <mergeCell ref="S7:S8"/>
    <mergeCell ref="K4:K5"/>
    <mergeCell ref="L4:L5"/>
    <mergeCell ref="A38:N38"/>
    <mergeCell ref="B30:P30"/>
    <mergeCell ref="B31:P31"/>
    <mergeCell ref="B33:P33"/>
    <mergeCell ref="B34:P34"/>
    <mergeCell ref="B35:P35"/>
    <mergeCell ref="A37:N37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E29" sqref="E29:F29"/>
    </sheetView>
  </sheetViews>
  <sheetFormatPr defaultRowHeight="14.25" x14ac:dyDescent="0.2"/>
  <cols>
    <col min="1" max="1" width="40.625" customWidth="1"/>
    <col min="2" max="2" width="15.625" customWidth="1"/>
    <col min="3" max="4" width="30.625" hidden="1" customWidth="1"/>
    <col min="5" max="6" width="30.625" customWidth="1"/>
  </cols>
  <sheetData>
    <row r="1" spans="1:10" ht="21" x14ac:dyDescent="0.35">
      <c r="A1" s="143" t="s">
        <v>46</v>
      </c>
      <c r="B1" s="143"/>
      <c r="C1" s="143"/>
      <c r="D1" s="143"/>
      <c r="E1" s="143"/>
      <c r="F1" s="143"/>
    </row>
    <row r="2" spans="1:10" s="4" customFormat="1" ht="19.5" customHeight="1" x14ac:dyDescent="0.2">
      <c r="A2" s="154" t="s">
        <v>18</v>
      </c>
      <c r="B2" s="154"/>
      <c r="C2" s="154"/>
      <c r="D2" s="154"/>
      <c r="E2" s="154"/>
      <c r="F2" s="154"/>
      <c r="G2" s="9"/>
      <c r="H2" s="9"/>
      <c r="I2" s="9"/>
      <c r="J2" s="9"/>
    </row>
    <row r="3" spans="1:10" s="4" customFormat="1" ht="19.5" customHeight="1" x14ac:dyDescent="0.2">
      <c r="A3" s="157" t="s">
        <v>45</v>
      </c>
      <c r="B3" s="157" t="s">
        <v>3</v>
      </c>
      <c r="C3" s="157" t="s">
        <v>38</v>
      </c>
      <c r="D3" s="157"/>
      <c r="E3" s="157" t="s">
        <v>74</v>
      </c>
      <c r="F3" s="157"/>
      <c r="G3" s="9"/>
      <c r="H3" s="9"/>
      <c r="I3" s="9"/>
      <c r="J3" s="9"/>
    </row>
    <row r="4" spans="1:10" s="4" customFormat="1" ht="19.5" customHeight="1" x14ac:dyDescent="0.2">
      <c r="A4" s="157"/>
      <c r="B4" s="157"/>
      <c r="C4" s="24" t="s">
        <v>35</v>
      </c>
      <c r="D4" s="24" t="s">
        <v>36</v>
      </c>
      <c r="E4" s="24" t="s">
        <v>75</v>
      </c>
      <c r="F4" s="24" t="s">
        <v>76</v>
      </c>
      <c r="G4" s="9"/>
      <c r="H4" s="9"/>
      <c r="I4" s="9"/>
      <c r="J4" s="9"/>
    </row>
    <row r="5" spans="1:10" s="4" customFormat="1" ht="16.5" customHeight="1" x14ac:dyDescent="0.2">
      <c r="A5" s="5" t="s">
        <v>50</v>
      </c>
      <c r="B5" s="6" t="s">
        <v>5</v>
      </c>
      <c r="C5" s="64">
        <v>1096</v>
      </c>
      <c r="D5" s="64">
        <v>1147</v>
      </c>
      <c r="E5" s="106">
        <v>1687</v>
      </c>
      <c r="F5" s="106"/>
      <c r="G5" s="9"/>
      <c r="H5" s="9"/>
      <c r="I5" s="9"/>
      <c r="J5" s="9"/>
    </row>
    <row r="6" spans="1:10" s="4" customFormat="1" ht="16.5" customHeight="1" x14ac:dyDescent="0.2">
      <c r="A6" s="7"/>
      <c r="B6" s="6" t="s">
        <v>5</v>
      </c>
      <c r="C6" s="156">
        <f>SUM(C5:D5)</f>
        <v>2243</v>
      </c>
      <c r="D6" s="156"/>
      <c r="E6" s="156">
        <f>SUM(E5:F5)</f>
        <v>1687</v>
      </c>
      <c r="F6" s="156"/>
      <c r="G6" s="9"/>
      <c r="H6" s="9"/>
      <c r="I6" s="9"/>
      <c r="J6" s="9"/>
    </row>
    <row r="7" spans="1:10" s="4" customFormat="1" ht="16.5" customHeight="1" x14ac:dyDescent="0.2">
      <c r="A7" s="5" t="s">
        <v>51</v>
      </c>
      <c r="B7" s="6" t="s">
        <v>5</v>
      </c>
      <c r="C7" s="64">
        <v>3376</v>
      </c>
      <c r="D7" s="64">
        <v>2682</v>
      </c>
      <c r="E7" s="106">
        <v>2800</v>
      </c>
      <c r="F7" s="106"/>
      <c r="G7" s="9"/>
      <c r="H7" s="9"/>
      <c r="I7" s="9"/>
      <c r="J7" s="9"/>
    </row>
    <row r="8" spans="1:10" s="4" customFormat="1" ht="16.5" customHeight="1" x14ac:dyDescent="0.2">
      <c r="A8" s="7"/>
      <c r="B8" s="6" t="s">
        <v>5</v>
      </c>
      <c r="C8" s="156">
        <f>SUM(C7:D7)</f>
        <v>6058</v>
      </c>
      <c r="D8" s="156"/>
      <c r="E8" s="156">
        <f>SUM(E7:F7)</f>
        <v>2800</v>
      </c>
      <c r="F8" s="156"/>
      <c r="G8" s="9"/>
      <c r="H8" s="9"/>
      <c r="I8" s="9"/>
      <c r="J8" s="9"/>
    </row>
    <row r="9" spans="1:10" s="4" customFormat="1" ht="16.5" customHeight="1" x14ac:dyDescent="0.2">
      <c r="A9" s="5" t="s">
        <v>52</v>
      </c>
      <c r="B9" s="6" t="s">
        <v>5</v>
      </c>
      <c r="C9" s="64">
        <v>1593</v>
      </c>
      <c r="D9" s="64">
        <v>2058</v>
      </c>
      <c r="E9" s="106">
        <v>873</v>
      </c>
      <c r="F9" s="106"/>
      <c r="G9" s="9"/>
      <c r="H9" s="9"/>
      <c r="I9" s="9"/>
      <c r="J9" s="9"/>
    </row>
    <row r="10" spans="1:10" s="4" customFormat="1" ht="16.5" customHeight="1" x14ac:dyDescent="0.2">
      <c r="A10" s="7"/>
      <c r="B10" s="6" t="s">
        <v>5</v>
      </c>
      <c r="C10" s="156">
        <f>SUM(C9:D9)</f>
        <v>3651</v>
      </c>
      <c r="D10" s="156"/>
      <c r="E10" s="156">
        <f>SUM(E9:F9)</f>
        <v>873</v>
      </c>
      <c r="F10" s="156"/>
      <c r="G10" s="9"/>
      <c r="H10" s="9"/>
      <c r="I10" s="9"/>
      <c r="J10" s="9"/>
    </row>
    <row r="11" spans="1:10" s="4" customFormat="1" ht="16.5" customHeight="1" x14ac:dyDescent="0.2">
      <c r="A11" s="66" t="s">
        <v>53</v>
      </c>
      <c r="B11" s="67" t="s">
        <v>5</v>
      </c>
      <c r="C11" s="65">
        <v>2775</v>
      </c>
      <c r="D11" s="65">
        <v>2664</v>
      </c>
      <c r="E11" s="105">
        <v>1767</v>
      </c>
      <c r="F11" s="105"/>
      <c r="G11" s="9"/>
      <c r="H11" s="9"/>
      <c r="I11" s="9"/>
      <c r="J11" s="9"/>
    </row>
    <row r="12" spans="1:10" s="4" customFormat="1" ht="16.5" customHeight="1" x14ac:dyDescent="0.2">
      <c r="A12" s="7"/>
      <c r="B12" s="67" t="s">
        <v>5</v>
      </c>
      <c r="C12" s="155">
        <f>SUM(C11:D11)</f>
        <v>5439</v>
      </c>
      <c r="D12" s="155"/>
      <c r="E12" s="155">
        <f>SUM(E11:F11)</f>
        <v>1767</v>
      </c>
      <c r="F12" s="155"/>
      <c r="G12" s="9"/>
      <c r="H12" s="9"/>
      <c r="I12" s="9"/>
      <c r="J12" s="9"/>
    </row>
    <row r="13" spans="1:10" s="4" customFormat="1" ht="16.5" customHeight="1" x14ac:dyDescent="0.2">
      <c r="A13" s="101" t="s">
        <v>54</v>
      </c>
      <c r="B13" s="67" t="s">
        <v>5</v>
      </c>
      <c r="C13" s="69">
        <v>1677</v>
      </c>
      <c r="D13" s="69">
        <v>1593</v>
      </c>
      <c r="E13" s="105">
        <v>1007</v>
      </c>
      <c r="F13" s="105"/>
      <c r="G13" s="9"/>
      <c r="H13" s="9"/>
      <c r="I13" s="9"/>
      <c r="J13" s="9"/>
    </row>
    <row r="14" spans="1:10" s="4" customFormat="1" ht="16.5" customHeight="1" x14ac:dyDescent="0.2">
      <c r="A14" s="102"/>
      <c r="B14" s="67" t="s">
        <v>5</v>
      </c>
      <c r="C14" s="155">
        <f>SUM(C13:D13)</f>
        <v>3270</v>
      </c>
      <c r="D14" s="155"/>
      <c r="E14" s="155">
        <f>SUM(E13:F13)</f>
        <v>1007</v>
      </c>
      <c r="F14" s="155"/>
      <c r="G14" s="9"/>
      <c r="H14" s="9"/>
      <c r="I14" s="9"/>
      <c r="J14" s="9"/>
    </row>
    <row r="15" spans="1:10" s="4" customFormat="1" ht="16.5" customHeight="1" x14ac:dyDescent="0.2">
      <c r="A15" s="66" t="s">
        <v>55</v>
      </c>
      <c r="B15" s="67" t="s">
        <v>5</v>
      </c>
      <c r="C15" s="69">
        <f>1218+378</f>
        <v>1596</v>
      </c>
      <c r="D15" s="69">
        <f>1295+384</f>
        <v>1679</v>
      </c>
      <c r="E15" s="105">
        <v>853</v>
      </c>
      <c r="F15" s="105"/>
      <c r="G15" s="9"/>
      <c r="H15" s="9"/>
      <c r="I15" s="9"/>
      <c r="J15" s="9"/>
    </row>
    <row r="16" spans="1:10" s="4" customFormat="1" ht="16.5" customHeight="1" x14ac:dyDescent="0.2">
      <c r="A16" s="7"/>
      <c r="B16" s="67" t="s">
        <v>5</v>
      </c>
      <c r="C16" s="155">
        <f>SUM(C15:D15)</f>
        <v>3275</v>
      </c>
      <c r="D16" s="155"/>
      <c r="E16" s="155">
        <f>SUM(E15:F15)</f>
        <v>853</v>
      </c>
      <c r="F16" s="155"/>
      <c r="G16" s="9"/>
      <c r="H16" s="9"/>
      <c r="I16" s="9"/>
      <c r="J16" s="9"/>
    </row>
    <row r="17" spans="1:10" s="4" customFormat="1" ht="16.5" customHeight="1" x14ac:dyDescent="0.2">
      <c r="A17" s="159" t="s">
        <v>56</v>
      </c>
      <c r="B17" s="67" t="s">
        <v>5</v>
      </c>
      <c r="C17" s="69">
        <f>460+189</f>
        <v>649</v>
      </c>
      <c r="D17" s="69">
        <f>507+231</f>
        <v>738</v>
      </c>
      <c r="E17" s="105">
        <v>1681</v>
      </c>
      <c r="F17" s="105"/>
      <c r="G17" s="9"/>
      <c r="H17" s="9"/>
      <c r="I17" s="9"/>
      <c r="J17" s="9"/>
    </row>
    <row r="18" spans="1:10" s="4" customFormat="1" ht="16.5" customHeight="1" x14ac:dyDescent="0.2">
      <c r="A18" s="160"/>
      <c r="B18" s="67" t="s">
        <v>5</v>
      </c>
      <c r="C18" s="155">
        <f>SUM(C17:D17)</f>
        <v>1387</v>
      </c>
      <c r="D18" s="155"/>
      <c r="E18" s="155">
        <f>SUM(E17:F17)</f>
        <v>1681</v>
      </c>
      <c r="F18" s="155"/>
      <c r="G18" s="9"/>
      <c r="H18" s="9"/>
      <c r="I18" s="9"/>
      <c r="J18" s="9"/>
    </row>
    <row r="19" spans="1:10" s="4" customFormat="1" ht="16.5" customHeight="1" x14ac:dyDescent="0.2">
      <c r="A19" s="66" t="s">
        <v>57</v>
      </c>
      <c r="B19" s="67" t="s">
        <v>5</v>
      </c>
      <c r="C19" s="69">
        <v>1874</v>
      </c>
      <c r="D19" s="69">
        <v>1434</v>
      </c>
      <c r="E19" s="105">
        <v>1981</v>
      </c>
      <c r="F19" s="105"/>
      <c r="G19" s="9"/>
      <c r="H19" s="9"/>
      <c r="I19" s="9"/>
      <c r="J19" s="9"/>
    </row>
    <row r="20" spans="1:10" s="4" customFormat="1" ht="16.5" customHeight="1" x14ac:dyDescent="0.2">
      <c r="A20" s="7"/>
      <c r="B20" s="67" t="s">
        <v>5</v>
      </c>
      <c r="C20" s="155">
        <f>SUM(C19:D19)</f>
        <v>3308</v>
      </c>
      <c r="D20" s="155"/>
      <c r="E20" s="155">
        <f>SUM(E19:F19)</f>
        <v>1981</v>
      </c>
      <c r="F20" s="155"/>
      <c r="G20" s="9"/>
      <c r="H20" s="9"/>
      <c r="I20" s="9"/>
      <c r="J20" s="9"/>
    </row>
    <row r="21" spans="1:10" s="4" customFormat="1" ht="16.5" customHeight="1" x14ac:dyDescent="0.2">
      <c r="A21" s="66" t="s">
        <v>58</v>
      </c>
      <c r="B21" s="67" t="s">
        <v>5</v>
      </c>
      <c r="C21" s="96">
        <v>1676</v>
      </c>
      <c r="D21" s="96">
        <v>1064</v>
      </c>
      <c r="E21" s="105">
        <v>1566</v>
      </c>
      <c r="F21" s="105"/>
      <c r="G21" s="9"/>
      <c r="H21" s="9"/>
      <c r="I21" s="9"/>
      <c r="J21" s="9"/>
    </row>
    <row r="22" spans="1:10" s="4" customFormat="1" ht="18.75" customHeight="1" x14ac:dyDescent="0.2">
      <c r="A22" s="103"/>
      <c r="B22" s="67" t="s">
        <v>5</v>
      </c>
      <c r="C22" s="155">
        <f>SUM(C21:D21)</f>
        <v>2740</v>
      </c>
      <c r="D22" s="155"/>
      <c r="E22" s="155">
        <f>SUM(E21:F21)</f>
        <v>1566</v>
      </c>
      <c r="F22" s="155"/>
      <c r="G22" s="9"/>
      <c r="H22" s="9"/>
      <c r="I22" s="9"/>
      <c r="J22" s="9"/>
    </row>
    <row r="23" spans="1:10" s="4" customFormat="1" ht="16.5" customHeight="1" x14ac:dyDescent="0.2">
      <c r="A23" s="66" t="s">
        <v>59</v>
      </c>
      <c r="B23" s="67" t="s">
        <v>5</v>
      </c>
      <c r="C23" s="96">
        <v>2896</v>
      </c>
      <c r="D23" s="96">
        <v>2528</v>
      </c>
      <c r="E23" s="105">
        <v>2393</v>
      </c>
      <c r="F23" s="105"/>
      <c r="G23" s="9"/>
      <c r="H23" s="9"/>
      <c r="I23" s="9"/>
      <c r="J23" s="9"/>
    </row>
    <row r="24" spans="1:10" s="4" customFormat="1" ht="16.5" customHeight="1" x14ac:dyDescent="0.2">
      <c r="A24" s="7"/>
      <c r="B24" s="67" t="s">
        <v>5</v>
      </c>
      <c r="C24" s="155">
        <f>SUM(C23:D23)</f>
        <v>5424</v>
      </c>
      <c r="D24" s="155"/>
      <c r="E24" s="155">
        <f>SUM(E23:F23)</f>
        <v>2393</v>
      </c>
      <c r="F24" s="155"/>
      <c r="G24" s="9"/>
      <c r="H24" s="9"/>
      <c r="I24" s="9"/>
      <c r="J24" s="9"/>
    </row>
    <row r="25" spans="1:10" s="4" customFormat="1" ht="16.5" customHeight="1" x14ac:dyDescent="0.2">
      <c r="A25" s="66" t="s">
        <v>60</v>
      </c>
      <c r="B25" s="67" t="s">
        <v>5</v>
      </c>
      <c r="C25" s="96">
        <v>1893</v>
      </c>
      <c r="D25" s="96">
        <v>1806</v>
      </c>
      <c r="E25" s="105">
        <v>2028</v>
      </c>
      <c r="F25" s="105"/>
      <c r="G25" s="9"/>
      <c r="H25" s="9"/>
      <c r="I25" s="9"/>
      <c r="J25" s="9"/>
    </row>
    <row r="26" spans="1:10" s="4" customFormat="1" ht="16.5" customHeight="1" x14ac:dyDescent="0.2">
      <c r="A26" s="103"/>
      <c r="B26" s="67" t="s">
        <v>5</v>
      </c>
      <c r="C26" s="155">
        <f>SUM(C25:D25)</f>
        <v>3699</v>
      </c>
      <c r="D26" s="155"/>
      <c r="E26" s="155">
        <f>SUM(E25:F25)</f>
        <v>2028</v>
      </c>
      <c r="F26" s="155"/>
      <c r="G26" s="9"/>
      <c r="H26" s="9"/>
      <c r="I26" s="9"/>
      <c r="J26" s="9"/>
    </row>
    <row r="27" spans="1:10" s="4" customFormat="1" ht="16.5" customHeight="1" x14ac:dyDescent="0.2">
      <c r="A27" s="21"/>
      <c r="B27" s="6" t="s">
        <v>5</v>
      </c>
      <c r="C27" s="64" t="e">
        <f>C5+C7+C9+C11+C13+C15+C17+C19+C21+C23+#REF!+C25</f>
        <v>#REF!</v>
      </c>
      <c r="D27" s="97" t="e">
        <f>D5+D7+D9+D11+D13+D15+D17+D19+D21+D23+#REF!+D25</f>
        <v>#REF!</v>
      </c>
      <c r="E27" s="106">
        <f>E5+E7+E9+E11+E13+E15+E17+E19+E21+E23+E25</f>
        <v>18636</v>
      </c>
      <c r="F27" s="121">
        <f>F5+F7+F9+F11+F13+F15+F17+F19+F21+F23+F25</f>
        <v>0</v>
      </c>
      <c r="G27" s="9"/>
      <c r="H27" s="9"/>
      <c r="I27" s="9"/>
      <c r="J27" s="9"/>
    </row>
    <row r="28" spans="1:10" s="4" customFormat="1" ht="16.5" customHeight="1" x14ac:dyDescent="0.2">
      <c r="A28" s="26"/>
      <c r="B28" s="20" t="s">
        <v>19</v>
      </c>
      <c r="C28" s="156" t="e">
        <f>SUM(C27:D27)</f>
        <v>#REF!</v>
      </c>
      <c r="D28" s="156"/>
      <c r="E28" s="156">
        <f>SUM(E27:F27)</f>
        <v>18636</v>
      </c>
      <c r="F28" s="156"/>
      <c r="G28" s="28"/>
      <c r="H28" s="28"/>
      <c r="I28" s="9"/>
      <c r="J28" s="9"/>
    </row>
    <row r="29" spans="1:10" s="4" customFormat="1" ht="16.5" customHeight="1" x14ac:dyDescent="0.2">
      <c r="A29" s="10" t="s">
        <v>0</v>
      </c>
      <c r="B29" s="25" t="s">
        <v>6</v>
      </c>
      <c r="C29" s="158" t="e">
        <f>C28/36</f>
        <v>#REF!</v>
      </c>
      <c r="D29" s="158"/>
      <c r="E29" s="158">
        <f>E28/18</f>
        <v>1035.3333333333333</v>
      </c>
      <c r="F29" s="158"/>
      <c r="G29" s="9"/>
      <c r="H29" s="9"/>
      <c r="I29" s="9"/>
      <c r="J29" s="9"/>
    </row>
    <row r="30" spans="1:10" s="4" customFormat="1" x14ac:dyDescent="0.2">
      <c r="A30" s="11"/>
      <c r="B30" s="11"/>
      <c r="C30" s="11"/>
      <c r="D30" s="11"/>
      <c r="E30" s="11"/>
      <c r="F30" s="11"/>
      <c r="G30" s="9"/>
      <c r="H30" s="9"/>
      <c r="I30" s="9"/>
      <c r="J30" s="9"/>
    </row>
    <row r="31" spans="1:10" ht="18.75" x14ac:dyDescent="0.2">
      <c r="A31" s="1"/>
      <c r="G31" s="3"/>
      <c r="H31" s="3"/>
      <c r="I31" s="3"/>
      <c r="J31" s="3"/>
    </row>
    <row r="32" spans="1:10" x14ac:dyDescent="0.2">
      <c r="G32" s="3"/>
      <c r="H32" s="3"/>
      <c r="I32" s="3"/>
      <c r="J32" s="3"/>
    </row>
    <row r="33" spans="7:10" x14ac:dyDescent="0.2">
      <c r="G33" s="3"/>
      <c r="H33" s="3"/>
      <c r="I33" s="3"/>
      <c r="J33" s="3"/>
    </row>
    <row r="34" spans="7:10" x14ac:dyDescent="0.2">
      <c r="G34" s="3"/>
      <c r="H34" s="3"/>
      <c r="I34" s="3"/>
      <c r="J34" s="3"/>
    </row>
    <row r="35" spans="7:10" x14ac:dyDescent="0.2">
      <c r="G35" s="3"/>
      <c r="H35" s="3"/>
      <c r="I35" s="3"/>
      <c r="J35" s="3"/>
    </row>
    <row r="36" spans="7:10" x14ac:dyDescent="0.2">
      <c r="G36" s="3"/>
      <c r="H36" s="3"/>
      <c r="I36" s="3"/>
      <c r="J36" s="3"/>
    </row>
    <row r="37" spans="7:10" x14ac:dyDescent="0.2">
      <c r="G37" s="3"/>
      <c r="H37" s="3"/>
      <c r="I37" s="3"/>
      <c r="J37" s="3"/>
    </row>
  </sheetData>
  <mergeCells count="33">
    <mergeCell ref="A17:A18"/>
    <mergeCell ref="C3:D3"/>
    <mergeCell ref="C6:D6"/>
    <mergeCell ref="C8:D8"/>
    <mergeCell ref="C10:D10"/>
    <mergeCell ref="C12:D12"/>
    <mergeCell ref="A3:A4"/>
    <mergeCell ref="B3:B4"/>
    <mergeCell ref="E29:F29"/>
    <mergeCell ref="E8:F8"/>
    <mergeCell ref="C28:D28"/>
    <mergeCell ref="C29:D29"/>
    <mergeCell ref="E24:F24"/>
    <mergeCell ref="E26:F26"/>
    <mergeCell ref="E28:F28"/>
    <mergeCell ref="E12:F12"/>
    <mergeCell ref="E14:F14"/>
    <mergeCell ref="A1:F1"/>
    <mergeCell ref="A2:F2"/>
    <mergeCell ref="C26:D26"/>
    <mergeCell ref="C24:D24"/>
    <mergeCell ref="E16:F16"/>
    <mergeCell ref="C16:D16"/>
    <mergeCell ref="C22:D22"/>
    <mergeCell ref="E18:F18"/>
    <mergeCell ref="C18:D18"/>
    <mergeCell ref="E20:F20"/>
    <mergeCell ref="C20:D20"/>
    <mergeCell ref="E22:F22"/>
    <mergeCell ref="E10:F10"/>
    <mergeCell ref="C14:D14"/>
    <mergeCell ref="E6:F6"/>
    <mergeCell ref="E3:F3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F29" sqref="F29:H29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2">
      <c r="A1" s="164" t="s">
        <v>46</v>
      </c>
      <c r="B1" s="164"/>
      <c r="C1" s="164"/>
      <c r="D1" s="164"/>
      <c r="E1" s="164"/>
      <c r="F1" s="164"/>
      <c r="G1" s="164"/>
      <c r="H1" s="164"/>
    </row>
    <row r="2" spans="1:8" s="4" customFormat="1" ht="19.5" customHeight="1" x14ac:dyDescent="0.2">
      <c r="A2" s="165" t="s">
        <v>17</v>
      </c>
      <c r="B2" s="165"/>
      <c r="C2" s="165"/>
      <c r="D2" s="165"/>
      <c r="E2" s="165"/>
      <c r="F2" s="165"/>
      <c r="G2" s="165"/>
      <c r="H2" s="165"/>
    </row>
    <row r="3" spans="1:8" s="4" customFormat="1" ht="17.45" customHeight="1" x14ac:dyDescent="0.2">
      <c r="A3" s="167" t="s">
        <v>45</v>
      </c>
      <c r="B3" s="167" t="s">
        <v>3</v>
      </c>
      <c r="C3" s="167" t="s">
        <v>34</v>
      </c>
      <c r="D3" s="167"/>
      <c r="E3" s="167"/>
      <c r="F3" s="167" t="s">
        <v>77</v>
      </c>
      <c r="G3" s="167"/>
      <c r="H3" s="167"/>
    </row>
    <row r="4" spans="1:8" s="4" customFormat="1" ht="17.45" customHeight="1" x14ac:dyDescent="0.2">
      <c r="A4" s="167"/>
      <c r="B4" s="167"/>
      <c r="C4" s="27" t="s">
        <v>35</v>
      </c>
      <c r="D4" s="27" t="s">
        <v>36</v>
      </c>
      <c r="E4" s="27" t="s">
        <v>37</v>
      </c>
      <c r="F4" s="27" t="s">
        <v>75</v>
      </c>
      <c r="G4" s="27" t="s">
        <v>76</v>
      </c>
      <c r="H4" s="27" t="s">
        <v>78</v>
      </c>
    </row>
    <row r="5" spans="1:8" s="4" customFormat="1" ht="17.45" customHeight="1" x14ac:dyDescent="0.2">
      <c r="A5" s="162" t="s">
        <v>50</v>
      </c>
      <c r="B5" s="99" t="s">
        <v>5</v>
      </c>
      <c r="C5" s="98">
        <f>768+39</f>
        <v>807</v>
      </c>
      <c r="D5" s="98">
        <f>384+33</f>
        <v>417</v>
      </c>
      <c r="E5" s="98">
        <v>0</v>
      </c>
      <c r="F5" s="105">
        <v>387</v>
      </c>
      <c r="G5" s="105"/>
      <c r="H5" s="105"/>
    </row>
    <row r="6" spans="1:8" s="4" customFormat="1" ht="17.45" customHeight="1" x14ac:dyDescent="0.2">
      <c r="A6" s="163"/>
      <c r="B6" s="99" t="s">
        <v>5</v>
      </c>
      <c r="C6" s="155">
        <f>SUM(C5:E5)</f>
        <v>1224</v>
      </c>
      <c r="D6" s="155"/>
      <c r="E6" s="155"/>
      <c r="F6" s="155">
        <f>SUM(F5:H5)</f>
        <v>387</v>
      </c>
      <c r="G6" s="155"/>
      <c r="H6" s="155"/>
    </row>
    <row r="7" spans="1:8" s="4" customFormat="1" ht="17.45" customHeight="1" x14ac:dyDescent="0.2">
      <c r="A7" s="162" t="s">
        <v>51</v>
      </c>
      <c r="B7" s="99" t="s">
        <v>5</v>
      </c>
      <c r="C7" s="98">
        <f>1242+55</f>
        <v>1297</v>
      </c>
      <c r="D7" s="98">
        <f>897+97</f>
        <v>994</v>
      </c>
      <c r="E7" s="98">
        <v>798</v>
      </c>
      <c r="F7" s="105">
        <v>1122</v>
      </c>
      <c r="G7" s="105"/>
      <c r="H7" s="105"/>
    </row>
    <row r="8" spans="1:8" s="4" customFormat="1" ht="17.45" customHeight="1" x14ac:dyDescent="0.2">
      <c r="A8" s="163"/>
      <c r="B8" s="99" t="s">
        <v>5</v>
      </c>
      <c r="C8" s="155">
        <f>SUM(C7:E7)</f>
        <v>3089</v>
      </c>
      <c r="D8" s="155"/>
      <c r="E8" s="155"/>
      <c r="F8" s="155">
        <f>SUM(F7:H7)</f>
        <v>1122</v>
      </c>
      <c r="G8" s="155"/>
      <c r="H8" s="155"/>
    </row>
    <row r="9" spans="1:8" s="4" customFormat="1" ht="17.45" customHeight="1" x14ac:dyDescent="0.2">
      <c r="A9" s="162" t="s">
        <v>52</v>
      </c>
      <c r="B9" s="99" t="s">
        <v>5</v>
      </c>
      <c r="C9" s="98">
        <f>186+45</f>
        <v>231</v>
      </c>
      <c r="D9" s="98">
        <v>846</v>
      </c>
      <c r="E9" s="98">
        <v>288</v>
      </c>
      <c r="F9" s="105">
        <v>360</v>
      </c>
      <c r="G9" s="105"/>
      <c r="H9" s="105"/>
    </row>
    <row r="10" spans="1:8" s="4" customFormat="1" ht="17.45" customHeight="1" x14ac:dyDescent="0.2">
      <c r="A10" s="163"/>
      <c r="B10" s="99" t="s">
        <v>5</v>
      </c>
      <c r="C10" s="155">
        <f>SUM(C9:E9)</f>
        <v>1365</v>
      </c>
      <c r="D10" s="155"/>
      <c r="E10" s="155"/>
      <c r="F10" s="155">
        <f>SUM(F9:H9)</f>
        <v>360</v>
      </c>
      <c r="G10" s="155"/>
      <c r="H10" s="155"/>
    </row>
    <row r="11" spans="1:8" s="4" customFormat="1" ht="17.45" customHeight="1" x14ac:dyDescent="0.2">
      <c r="A11" s="162" t="s">
        <v>53</v>
      </c>
      <c r="B11" s="99" t="s">
        <v>5</v>
      </c>
      <c r="C11" s="98">
        <f>1101+24</f>
        <v>1125</v>
      </c>
      <c r="D11" s="98">
        <v>1017</v>
      </c>
      <c r="E11" s="98">
        <v>513</v>
      </c>
      <c r="F11" s="105">
        <v>1155</v>
      </c>
      <c r="G11" s="105"/>
      <c r="H11" s="105"/>
    </row>
    <row r="12" spans="1:8" s="4" customFormat="1" ht="17.45" customHeight="1" x14ac:dyDescent="0.2">
      <c r="A12" s="163"/>
      <c r="B12" s="99" t="s">
        <v>5</v>
      </c>
      <c r="C12" s="155">
        <f>SUM(C11:E11)</f>
        <v>2655</v>
      </c>
      <c r="D12" s="155"/>
      <c r="E12" s="155"/>
      <c r="F12" s="155">
        <f>SUM(F11:H11)</f>
        <v>1155</v>
      </c>
      <c r="G12" s="155"/>
      <c r="H12" s="155"/>
    </row>
    <row r="13" spans="1:8" s="4" customFormat="1" ht="17.45" customHeight="1" x14ac:dyDescent="0.2">
      <c r="A13" s="162" t="s">
        <v>54</v>
      </c>
      <c r="B13" s="99" t="s">
        <v>5</v>
      </c>
      <c r="C13" s="98">
        <v>918</v>
      </c>
      <c r="D13" s="98">
        <v>648</v>
      </c>
      <c r="E13" s="98">
        <v>361</v>
      </c>
      <c r="F13" s="105">
        <v>483</v>
      </c>
      <c r="G13" s="105"/>
      <c r="H13" s="105"/>
    </row>
    <row r="14" spans="1:8" s="4" customFormat="1" ht="17.45" customHeight="1" x14ac:dyDescent="0.2">
      <c r="A14" s="163"/>
      <c r="B14" s="99" t="s">
        <v>5</v>
      </c>
      <c r="C14" s="155">
        <f>SUM(C13:E13)</f>
        <v>1927</v>
      </c>
      <c r="D14" s="155"/>
      <c r="E14" s="155"/>
      <c r="F14" s="155">
        <f>SUM(F13:H13)</f>
        <v>483</v>
      </c>
      <c r="G14" s="155"/>
      <c r="H14" s="155"/>
    </row>
    <row r="15" spans="1:8" s="4" customFormat="1" ht="17.45" customHeight="1" x14ac:dyDescent="0.2">
      <c r="A15" s="162" t="s">
        <v>55</v>
      </c>
      <c r="B15" s="99" t="s">
        <v>5</v>
      </c>
      <c r="C15" s="98">
        <f>315+30</f>
        <v>345</v>
      </c>
      <c r="D15" s="98">
        <f>341+9</f>
        <v>350</v>
      </c>
      <c r="E15" s="98">
        <v>222</v>
      </c>
      <c r="F15" s="105">
        <v>179</v>
      </c>
      <c r="G15" s="105"/>
      <c r="H15" s="105"/>
    </row>
    <row r="16" spans="1:8" s="4" customFormat="1" ht="17.45" customHeight="1" x14ac:dyDescent="0.2">
      <c r="A16" s="163"/>
      <c r="B16" s="99" t="s">
        <v>5</v>
      </c>
      <c r="C16" s="155">
        <f>SUM(C15:E15)</f>
        <v>917</v>
      </c>
      <c r="D16" s="155"/>
      <c r="E16" s="155"/>
      <c r="F16" s="155">
        <f>SUM(F15:H15)</f>
        <v>179</v>
      </c>
      <c r="G16" s="155"/>
      <c r="H16" s="155"/>
    </row>
    <row r="17" spans="1:8" s="4" customFormat="1" ht="17.45" customHeight="1" x14ac:dyDescent="0.2">
      <c r="A17" s="162" t="s">
        <v>56</v>
      </c>
      <c r="B17" s="99" t="s">
        <v>5</v>
      </c>
      <c r="C17" s="98">
        <v>307</v>
      </c>
      <c r="D17" s="98">
        <v>186</v>
      </c>
      <c r="E17" s="98">
        <v>72</v>
      </c>
      <c r="F17" s="105">
        <v>399</v>
      </c>
      <c r="G17" s="105"/>
      <c r="H17" s="105"/>
    </row>
    <row r="18" spans="1:8" s="4" customFormat="1" ht="21" customHeight="1" x14ac:dyDescent="0.2">
      <c r="A18" s="163"/>
      <c r="B18" s="99" t="s">
        <v>5</v>
      </c>
      <c r="C18" s="155">
        <f>SUM(C17:E17)</f>
        <v>565</v>
      </c>
      <c r="D18" s="155"/>
      <c r="E18" s="155"/>
      <c r="F18" s="155">
        <f>SUM(F17:H17)</f>
        <v>399</v>
      </c>
      <c r="G18" s="155"/>
      <c r="H18" s="155"/>
    </row>
    <row r="19" spans="1:8" s="4" customFormat="1" ht="17.45" customHeight="1" x14ac:dyDescent="0.2">
      <c r="A19" s="162" t="s">
        <v>57</v>
      </c>
      <c r="B19" s="99" t="s">
        <v>5</v>
      </c>
      <c r="C19" s="98">
        <f>707+9</f>
        <v>716</v>
      </c>
      <c r="D19" s="98">
        <f>542+27</f>
        <v>569</v>
      </c>
      <c r="E19" s="98">
        <v>210</v>
      </c>
      <c r="F19" s="105">
        <v>708</v>
      </c>
      <c r="G19" s="105"/>
      <c r="H19" s="105"/>
    </row>
    <row r="20" spans="1:8" s="4" customFormat="1" ht="17.45" customHeight="1" x14ac:dyDescent="0.2">
      <c r="A20" s="163"/>
      <c r="B20" s="99" t="s">
        <v>5</v>
      </c>
      <c r="C20" s="155">
        <f>SUM(C19:E19)</f>
        <v>1495</v>
      </c>
      <c r="D20" s="155"/>
      <c r="E20" s="155"/>
      <c r="F20" s="155">
        <f>SUM(F19:H19)</f>
        <v>708</v>
      </c>
      <c r="G20" s="155"/>
      <c r="H20" s="155"/>
    </row>
    <row r="21" spans="1:8" s="4" customFormat="1" ht="17.45" customHeight="1" x14ac:dyDescent="0.2">
      <c r="A21" s="162" t="s">
        <v>58</v>
      </c>
      <c r="B21" s="99" t="s">
        <v>5</v>
      </c>
      <c r="C21" s="98">
        <f>576+81</f>
        <v>657</v>
      </c>
      <c r="D21" s="98">
        <v>602</v>
      </c>
      <c r="E21" s="98">
        <v>227</v>
      </c>
      <c r="F21" s="105">
        <v>930</v>
      </c>
      <c r="G21" s="105"/>
      <c r="H21" s="105"/>
    </row>
    <row r="22" spans="1:8" s="4" customFormat="1" ht="17.45" customHeight="1" x14ac:dyDescent="0.2">
      <c r="A22" s="163"/>
      <c r="B22" s="99" t="s">
        <v>5</v>
      </c>
      <c r="C22" s="155">
        <f>SUM(C21:E21)</f>
        <v>1486</v>
      </c>
      <c r="D22" s="155"/>
      <c r="E22" s="155"/>
      <c r="F22" s="155">
        <f>SUM(F21:H21)</f>
        <v>930</v>
      </c>
      <c r="G22" s="155"/>
      <c r="H22" s="155"/>
    </row>
    <row r="23" spans="1:8" s="4" customFormat="1" ht="17.45" customHeight="1" x14ac:dyDescent="0.2">
      <c r="A23" s="162" t="s">
        <v>59</v>
      </c>
      <c r="B23" s="99" t="s">
        <v>5</v>
      </c>
      <c r="C23" s="98">
        <v>177</v>
      </c>
      <c r="D23" s="98">
        <v>189</v>
      </c>
      <c r="E23" s="98">
        <v>81</v>
      </c>
      <c r="F23" s="105">
        <v>435</v>
      </c>
      <c r="G23" s="105"/>
      <c r="H23" s="105"/>
    </row>
    <row r="24" spans="1:8" s="4" customFormat="1" ht="17.45" customHeight="1" x14ac:dyDescent="0.2">
      <c r="A24" s="163"/>
      <c r="B24" s="99" t="s">
        <v>5</v>
      </c>
      <c r="C24" s="155">
        <f>SUM(C23:E23)</f>
        <v>447</v>
      </c>
      <c r="D24" s="155"/>
      <c r="E24" s="155"/>
      <c r="F24" s="155">
        <f>SUM(F23:H23)</f>
        <v>435</v>
      </c>
      <c r="G24" s="155"/>
      <c r="H24" s="155"/>
    </row>
    <row r="25" spans="1:8" s="4" customFormat="1" ht="17.45" customHeight="1" x14ac:dyDescent="0.2">
      <c r="A25" s="162" t="s">
        <v>60</v>
      </c>
      <c r="B25" s="99" t="s">
        <v>5</v>
      </c>
      <c r="C25" s="98">
        <f>678+6</f>
        <v>684</v>
      </c>
      <c r="D25" s="98">
        <f>690+9</f>
        <v>699</v>
      </c>
      <c r="E25" s="98">
        <v>303</v>
      </c>
      <c r="F25" s="105">
        <v>711</v>
      </c>
      <c r="G25" s="105"/>
      <c r="H25" s="105"/>
    </row>
    <row r="26" spans="1:8" s="4" customFormat="1" ht="17.45" customHeight="1" x14ac:dyDescent="0.2">
      <c r="A26" s="163"/>
      <c r="B26" s="99" t="s">
        <v>5</v>
      </c>
      <c r="C26" s="155">
        <f>SUM(C25:E25)</f>
        <v>1686</v>
      </c>
      <c r="D26" s="155"/>
      <c r="E26" s="155"/>
      <c r="F26" s="155">
        <f>SUM(F25:H25)</f>
        <v>711</v>
      </c>
      <c r="G26" s="155"/>
      <c r="H26" s="155"/>
    </row>
    <row r="27" spans="1:8" s="4" customFormat="1" ht="17.45" customHeight="1" x14ac:dyDescent="0.2">
      <c r="A27" s="166" t="s">
        <v>0</v>
      </c>
      <c r="B27" s="99" t="s">
        <v>5</v>
      </c>
      <c r="C27" s="98" t="e">
        <f>C5+C7+C9+C11+C13+C15+C17+C19+C21+C23+#REF!+C25</f>
        <v>#REF!</v>
      </c>
      <c r="D27" s="98" t="e">
        <f>D5+D7+D9+D11+D13+D15+D17+D19+D21+D23+#REF!+D25</f>
        <v>#REF!</v>
      </c>
      <c r="E27" s="98" t="e">
        <f>E5+E7+E9+E11+E13+E15+E17+E19+E21+E23+#REF!+E25</f>
        <v>#REF!</v>
      </c>
      <c r="F27" s="105">
        <f>F5+F7+F9+F11+F13+F15+F17+F19+F21+F23+F25</f>
        <v>6869</v>
      </c>
      <c r="G27" s="119">
        <f>G5+G7+G9+G11+G13+G15+G17+G19+G21+G23+G25</f>
        <v>0</v>
      </c>
      <c r="H27" s="119">
        <f t="shared" ref="H27" si="0">H5+H7+H9+H11+H13+H15+H17+H19+H21+H23+H25</f>
        <v>0</v>
      </c>
    </row>
    <row r="28" spans="1:8" s="4" customFormat="1" ht="17.45" customHeight="1" x14ac:dyDescent="0.2">
      <c r="A28" s="166"/>
      <c r="B28" s="99" t="s">
        <v>5</v>
      </c>
      <c r="C28" s="155" t="e">
        <f>SUM(C27:E27)</f>
        <v>#REF!</v>
      </c>
      <c r="D28" s="155"/>
      <c r="E28" s="155"/>
      <c r="F28" s="155">
        <f>SUM(F27:H27)</f>
        <v>6869</v>
      </c>
      <c r="G28" s="155"/>
      <c r="H28" s="155"/>
    </row>
    <row r="29" spans="1:8" s="4" customFormat="1" ht="17.45" customHeight="1" x14ac:dyDescent="0.2">
      <c r="A29" s="166"/>
      <c r="B29" s="100" t="s">
        <v>6</v>
      </c>
      <c r="C29" s="161" t="e">
        <f>C28/36</f>
        <v>#REF!</v>
      </c>
      <c r="D29" s="161"/>
      <c r="E29" s="161"/>
      <c r="F29" s="161">
        <f>F28/12</f>
        <v>572.41666666666663</v>
      </c>
      <c r="G29" s="161"/>
      <c r="H29" s="161"/>
    </row>
    <row r="30" spans="1:8" s="4" customFormat="1" ht="18.75" x14ac:dyDescent="0.2">
      <c r="A30" s="8"/>
      <c r="B30" s="8"/>
      <c r="C30" s="8"/>
      <c r="D30" s="8"/>
      <c r="E30" s="8"/>
      <c r="F30" s="8"/>
      <c r="G30" s="8"/>
      <c r="H30" s="8"/>
    </row>
    <row r="31" spans="1:8" ht="18.75" x14ac:dyDescent="0.25">
      <c r="A31" s="1"/>
      <c r="B31" s="2"/>
      <c r="C31" s="2"/>
      <c r="D31" s="2"/>
      <c r="E31" s="2"/>
      <c r="F31" s="2"/>
      <c r="G31" s="2"/>
      <c r="H31" s="2"/>
    </row>
  </sheetData>
  <mergeCells count="44">
    <mergeCell ref="A5:A6"/>
    <mergeCell ref="F6:H6"/>
    <mergeCell ref="A3:A4"/>
    <mergeCell ref="B3:B4"/>
    <mergeCell ref="F3:H3"/>
    <mergeCell ref="C3:E3"/>
    <mergeCell ref="C6:E6"/>
    <mergeCell ref="A1:H1"/>
    <mergeCell ref="A2:H2"/>
    <mergeCell ref="C29:E29"/>
    <mergeCell ref="A7:A8"/>
    <mergeCell ref="C8:E8"/>
    <mergeCell ref="A9:A10"/>
    <mergeCell ref="C10:E10"/>
    <mergeCell ref="A27:A29"/>
    <mergeCell ref="C18:E18"/>
    <mergeCell ref="A15:A16"/>
    <mergeCell ref="C16:E16"/>
    <mergeCell ref="A17:A18"/>
    <mergeCell ref="C20:E20"/>
    <mergeCell ref="A21:A22"/>
    <mergeCell ref="C22:E22"/>
    <mergeCell ref="A19:A20"/>
    <mergeCell ref="C28:E28"/>
    <mergeCell ref="A23:A24"/>
    <mergeCell ref="C26:E26"/>
    <mergeCell ref="A25:A26"/>
    <mergeCell ref="F8:H8"/>
    <mergeCell ref="F10:H10"/>
    <mergeCell ref="F12:H12"/>
    <mergeCell ref="F14:H14"/>
    <mergeCell ref="F16:H16"/>
    <mergeCell ref="F26:H26"/>
    <mergeCell ref="C24:E24"/>
    <mergeCell ref="C14:E14"/>
    <mergeCell ref="A13:A14"/>
    <mergeCell ref="A11:A12"/>
    <mergeCell ref="C12:E12"/>
    <mergeCell ref="F29:H29"/>
    <mergeCell ref="F18:H18"/>
    <mergeCell ref="F20:H20"/>
    <mergeCell ref="F22:H22"/>
    <mergeCell ref="F24:H24"/>
    <mergeCell ref="F28:H28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6" sqref="E16"/>
    </sheetView>
  </sheetViews>
  <sheetFormatPr defaultRowHeight="14.25" x14ac:dyDescent="0.2"/>
  <cols>
    <col min="1" max="1" width="40.625" customWidth="1"/>
    <col min="2" max="2" width="15.625" customWidth="1"/>
    <col min="3" max="4" width="30.625" hidden="1" customWidth="1"/>
    <col min="5" max="6" width="30.625" customWidth="1"/>
  </cols>
  <sheetData>
    <row r="1" spans="1:10" ht="21" x14ac:dyDescent="0.35">
      <c r="A1" s="143" t="s">
        <v>46</v>
      </c>
      <c r="B1" s="143"/>
      <c r="C1" s="143"/>
      <c r="D1" s="143"/>
      <c r="E1" s="143"/>
      <c r="F1" s="143"/>
    </row>
    <row r="2" spans="1:10" ht="17.100000000000001" customHeight="1" x14ac:dyDescent="0.2">
      <c r="A2" s="169" t="s">
        <v>62</v>
      </c>
      <c r="B2" s="169"/>
      <c r="C2" s="169"/>
      <c r="D2" s="169"/>
      <c r="E2" s="169"/>
      <c r="F2" s="169"/>
    </row>
    <row r="3" spans="1:10" ht="17.100000000000001" customHeight="1" x14ac:dyDescent="0.2">
      <c r="A3" s="157" t="s">
        <v>45</v>
      </c>
      <c r="B3" s="157" t="s">
        <v>3</v>
      </c>
      <c r="C3" s="157" t="s">
        <v>39</v>
      </c>
      <c r="D3" s="157"/>
      <c r="E3" s="157" t="s">
        <v>64</v>
      </c>
      <c r="F3" s="157"/>
    </row>
    <row r="4" spans="1:10" ht="17.100000000000001" customHeight="1" x14ac:dyDescent="0.2">
      <c r="A4" s="157"/>
      <c r="B4" s="157"/>
      <c r="C4" s="24" t="s">
        <v>35</v>
      </c>
      <c r="D4" s="24" t="s">
        <v>36</v>
      </c>
      <c r="E4" s="24" t="s">
        <v>65</v>
      </c>
      <c r="F4" s="24" t="s">
        <v>66</v>
      </c>
    </row>
    <row r="5" spans="1:10" ht="17.100000000000001" customHeight="1" x14ac:dyDescent="0.2">
      <c r="A5" s="109"/>
      <c r="B5" s="110" t="s">
        <v>5</v>
      </c>
      <c r="C5" s="110">
        <v>0</v>
      </c>
      <c r="D5" s="110">
        <v>0</v>
      </c>
      <c r="E5" s="110">
        <v>0</v>
      </c>
      <c r="F5" s="110">
        <v>0</v>
      </c>
    </row>
    <row r="6" spans="1:10" ht="17.100000000000001" customHeight="1" x14ac:dyDescent="0.2">
      <c r="A6" s="109"/>
      <c r="B6" s="111" t="s">
        <v>5</v>
      </c>
      <c r="C6" s="170">
        <f>SUM(C5:D5)</f>
        <v>0</v>
      </c>
      <c r="D6" s="170"/>
      <c r="E6" s="170">
        <f>SUM(E5:F5)</f>
        <v>0</v>
      </c>
      <c r="F6" s="170"/>
    </row>
    <row r="7" spans="1:10" ht="17.100000000000001" customHeight="1" x14ac:dyDescent="0.2">
      <c r="A7" s="112"/>
      <c r="B7" s="111" t="s">
        <v>6</v>
      </c>
      <c r="C7" s="170">
        <f>C6/24</f>
        <v>0</v>
      </c>
      <c r="D7" s="170"/>
      <c r="E7" s="170">
        <f>E6/24</f>
        <v>0</v>
      </c>
      <c r="F7" s="170"/>
    </row>
    <row r="8" spans="1:10" ht="17.100000000000001" customHeight="1" x14ac:dyDescent="0.2">
      <c r="A8" s="114" t="s">
        <v>11</v>
      </c>
      <c r="B8" s="20" t="s">
        <v>14</v>
      </c>
      <c r="C8" s="171">
        <f t="shared" ref="C8:E8" si="0">C7*2</f>
        <v>0</v>
      </c>
      <c r="D8" s="171"/>
      <c r="E8" s="171">
        <f t="shared" si="0"/>
        <v>0</v>
      </c>
      <c r="F8" s="171"/>
    </row>
    <row r="9" spans="1:10" ht="17.100000000000001" customHeight="1" x14ac:dyDescent="0.2">
      <c r="A9" s="110"/>
      <c r="B9" s="111" t="s">
        <v>5</v>
      </c>
      <c r="C9" s="111">
        <v>0</v>
      </c>
      <c r="D9" s="111">
        <v>0</v>
      </c>
      <c r="E9" s="111">
        <v>0</v>
      </c>
      <c r="F9" s="111">
        <v>0</v>
      </c>
    </row>
    <row r="10" spans="1:10" ht="17.100000000000001" customHeight="1" x14ac:dyDescent="0.2">
      <c r="A10" s="110" t="s">
        <v>0</v>
      </c>
      <c r="B10" s="111" t="s">
        <v>5</v>
      </c>
      <c r="C10" s="170">
        <v>0</v>
      </c>
      <c r="D10" s="170"/>
      <c r="E10" s="170">
        <v>0</v>
      </c>
      <c r="F10" s="170"/>
    </row>
    <row r="11" spans="1:10" ht="17.100000000000001" customHeight="1" x14ac:dyDescent="0.2">
      <c r="A11" s="110" t="s">
        <v>12</v>
      </c>
      <c r="B11" s="111"/>
      <c r="C11" s="170">
        <v>0</v>
      </c>
      <c r="D11" s="170"/>
      <c r="E11" s="170">
        <v>0</v>
      </c>
      <c r="F11" s="170"/>
    </row>
    <row r="12" spans="1:10" ht="17.100000000000001" customHeight="1" x14ac:dyDescent="0.2">
      <c r="A12" s="113" t="s">
        <v>15</v>
      </c>
      <c r="B12" s="113"/>
      <c r="C12" s="168">
        <v>0</v>
      </c>
      <c r="D12" s="168"/>
      <c r="E12" s="168">
        <v>0</v>
      </c>
      <c r="F12" s="168"/>
    </row>
    <row r="13" spans="1:10" ht="17.100000000000001" customHeight="1" x14ac:dyDescent="0.2">
      <c r="A13" s="172" t="s">
        <v>16</v>
      </c>
      <c r="B13" s="173"/>
    </row>
    <row r="15" spans="1:10" x14ac:dyDescent="0.2">
      <c r="J15" t="s">
        <v>47</v>
      </c>
    </row>
  </sheetData>
  <mergeCells count="19">
    <mergeCell ref="A13:B13"/>
    <mergeCell ref="C11:D11"/>
    <mergeCell ref="C12:D12"/>
    <mergeCell ref="C10:D10"/>
    <mergeCell ref="C3:D3"/>
    <mergeCell ref="C6:D6"/>
    <mergeCell ref="C7:D7"/>
    <mergeCell ref="C8:D8"/>
    <mergeCell ref="E12:F12"/>
    <mergeCell ref="A1:F1"/>
    <mergeCell ref="A2:F2"/>
    <mergeCell ref="E7:F7"/>
    <mergeCell ref="E8:F8"/>
    <mergeCell ref="E10:F10"/>
    <mergeCell ref="E11:F11"/>
    <mergeCell ref="A3:A4"/>
    <mergeCell ref="B3:B4"/>
    <mergeCell ref="E3:F3"/>
    <mergeCell ref="E6:F6"/>
  </mergeCells>
  <pageMargins left="0.7" right="0.26" top="0.22" bottom="0.18" header="0.15" footer="0.16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30" sqref="E30"/>
    </sheetView>
  </sheetViews>
  <sheetFormatPr defaultRowHeight="14.25" x14ac:dyDescent="0.2"/>
  <cols>
    <col min="1" max="1" width="40.625" customWidth="1"/>
    <col min="2" max="2" width="15.625" customWidth="1"/>
    <col min="3" max="4" width="30.625" hidden="1" customWidth="1"/>
    <col min="5" max="6" width="30.625" customWidth="1"/>
  </cols>
  <sheetData>
    <row r="1" spans="1:6" ht="21" x14ac:dyDescent="0.35">
      <c r="A1" s="143" t="s">
        <v>46</v>
      </c>
      <c r="B1" s="143"/>
      <c r="C1" s="143"/>
      <c r="D1" s="143"/>
      <c r="E1" s="143"/>
      <c r="F1" s="143"/>
    </row>
    <row r="2" spans="1:6" ht="17.100000000000001" customHeight="1" x14ac:dyDescent="0.2">
      <c r="A2" s="169" t="s">
        <v>63</v>
      </c>
      <c r="B2" s="169"/>
      <c r="C2" s="169"/>
      <c r="D2" s="169"/>
      <c r="E2" s="169"/>
      <c r="F2" s="169"/>
    </row>
    <row r="3" spans="1:6" ht="17.100000000000001" customHeight="1" x14ac:dyDescent="0.2">
      <c r="A3" s="157" t="s">
        <v>45</v>
      </c>
      <c r="B3" s="157" t="s">
        <v>3</v>
      </c>
      <c r="C3" s="157" t="s">
        <v>39</v>
      </c>
      <c r="D3" s="157"/>
      <c r="E3" s="157" t="s">
        <v>64</v>
      </c>
      <c r="F3" s="157"/>
    </row>
    <row r="4" spans="1:6" ht="17.100000000000001" customHeight="1" x14ac:dyDescent="0.2">
      <c r="A4" s="157"/>
      <c r="B4" s="157"/>
      <c r="C4" s="24" t="s">
        <v>35</v>
      </c>
      <c r="D4" s="24" t="s">
        <v>36</v>
      </c>
      <c r="E4" s="24" t="s">
        <v>65</v>
      </c>
      <c r="F4" s="24" t="s">
        <v>66</v>
      </c>
    </row>
    <row r="5" spans="1:6" ht="17.100000000000001" customHeight="1" x14ac:dyDescent="0.2">
      <c r="A5" s="35" t="s">
        <v>58</v>
      </c>
      <c r="B5" s="110" t="s">
        <v>5</v>
      </c>
      <c r="C5" s="110">
        <v>0</v>
      </c>
      <c r="D5" s="110">
        <v>0</v>
      </c>
      <c r="E5" s="110"/>
      <c r="F5" s="110"/>
    </row>
    <row r="6" spans="1:6" ht="17.100000000000001" customHeight="1" x14ac:dyDescent="0.2">
      <c r="A6" s="116"/>
      <c r="B6" s="111" t="s">
        <v>5</v>
      </c>
      <c r="C6" s="170">
        <f>SUM(C5:D5)</f>
        <v>0</v>
      </c>
      <c r="D6" s="170"/>
      <c r="E6" s="170">
        <f>SUM(E5:F5)</f>
        <v>0</v>
      </c>
      <c r="F6" s="170"/>
    </row>
    <row r="7" spans="1:6" ht="17.100000000000001" customHeight="1" x14ac:dyDescent="0.2">
      <c r="A7" s="117"/>
      <c r="B7" s="111" t="s">
        <v>6</v>
      </c>
      <c r="C7" s="170">
        <f>C6/24</f>
        <v>0</v>
      </c>
      <c r="D7" s="170"/>
      <c r="E7" s="170">
        <f>E6/12</f>
        <v>0</v>
      </c>
      <c r="F7" s="170"/>
    </row>
    <row r="8" spans="1:6" ht="17.100000000000001" customHeight="1" x14ac:dyDescent="0.2">
      <c r="A8" s="35" t="s">
        <v>48</v>
      </c>
      <c r="B8" s="110" t="s">
        <v>5</v>
      </c>
      <c r="C8" s="110">
        <v>0</v>
      </c>
      <c r="D8" s="110">
        <v>0</v>
      </c>
      <c r="E8" s="110"/>
      <c r="F8" s="110"/>
    </row>
    <row r="9" spans="1:6" ht="17.100000000000001" customHeight="1" x14ac:dyDescent="0.2">
      <c r="A9" s="116"/>
      <c r="B9" s="111" t="s">
        <v>5</v>
      </c>
      <c r="C9" s="170">
        <f>SUM(C8:D8)</f>
        <v>0</v>
      </c>
      <c r="D9" s="170"/>
      <c r="E9" s="170">
        <f>SUM(E8:F8)</f>
        <v>0</v>
      </c>
      <c r="F9" s="170"/>
    </row>
    <row r="10" spans="1:6" ht="17.100000000000001" customHeight="1" x14ac:dyDescent="0.2">
      <c r="A10" s="117"/>
      <c r="B10" s="111" t="s">
        <v>6</v>
      </c>
      <c r="C10" s="170">
        <f>C9/24</f>
        <v>0</v>
      </c>
      <c r="D10" s="170"/>
      <c r="E10" s="174">
        <f>E9/12</f>
        <v>0</v>
      </c>
      <c r="F10" s="174"/>
    </row>
    <row r="11" spans="1:6" ht="17.100000000000001" customHeight="1" x14ac:dyDescent="0.2">
      <c r="A11" s="110"/>
      <c r="B11" s="111" t="s">
        <v>5</v>
      </c>
      <c r="C11" s="111">
        <v>0</v>
      </c>
      <c r="D11" s="111">
        <v>0</v>
      </c>
      <c r="E11" s="111">
        <v>0</v>
      </c>
      <c r="F11" s="111">
        <v>0</v>
      </c>
    </row>
    <row r="12" spans="1:6" ht="17.100000000000001" customHeight="1" x14ac:dyDescent="0.2">
      <c r="A12" s="110" t="s">
        <v>0</v>
      </c>
      <c r="B12" s="111" t="s">
        <v>5</v>
      </c>
      <c r="C12" s="170">
        <v>0</v>
      </c>
      <c r="D12" s="170"/>
      <c r="E12" s="170">
        <v>0</v>
      </c>
      <c r="F12" s="170"/>
    </row>
    <row r="13" spans="1:6" ht="17.100000000000001" customHeight="1" x14ac:dyDescent="0.2">
      <c r="A13" s="110" t="s">
        <v>12</v>
      </c>
      <c r="B13" s="111"/>
      <c r="C13" s="170">
        <v>0</v>
      </c>
      <c r="D13" s="170"/>
      <c r="E13" s="174">
        <f>E7+E10</f>
        <v>0</v>
      </c>
      <c r="F13" s="170"/>
    </row>
    <row r="14" spans="1:6" ht="17.100000000000001" customHeight="1" x14ac:dyDescent="0.2">
      <c r="A14" s="113" t="s">
        <v>15</v>
      </c>
      <c r="B14" s="113" t="s">
        <v>70</v>
      </c>
      <c r="C14" s="168">
        <v>0</v>
      </c>
      <c r="D14" s="168"/>
      <c r="E14" s="168">
        <f>E13*1.8</f>
        <v>0</v>
      </c>
      <c r="F14" s="168"/>
    </row>
    <row r="15" spans="1:6" ht="17.100000000000001" customHeight="1" x14ac:dyDescent="0.2">
      <c r="A15" s="172" t="s">
        <v>16</v>
      </c>
      <c r="B15" s="173"/>
    </row>
  </sheetData>
  <mergeCells count="21">
    <mergeCell ref="A15:B15"/>
    <mergeCell ref="C13:D13"/>
    <mergeCell ref="C14:D14"/>
    <mergeCell ref="A1:F1"/>
    <mergeCell ref="A2:F2"/>
    <mergeCell ref="E7:F7"/>
    <mergeCell ref="C7:D7"/>
    <mergeCell ref="E6:F6"/>
    <mergeCell ref="C6:D6"/>
    <mergeCell ref="E12:F12"/>
    <mergeCell ref="E13:F13"/>
    <mergeCell ref="E14:F14"/>
    <mergeCell ref="A3:A4"/>
    <mergeCell ref="B3:B4"/>
    <mergeCell ref="C3:D3"/>
    <mergeCell ref="C12:D12"/>
    <mergeCell ref="C9:D9"/>
    <mergeCell ref="E9:F9"/>
    <mergeCell ref="C10:D10"/>
    <mergeCell ref="E10:F10"/>
    <mergeCell ref="E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29" sqref="H29"/>
    </sheetView>
  </sheetViews>
  <sheetFormatPr defaultRowHeight="14.25" x14ac:dyDescent="0.2"/>
  <cols>
    <col min="1" max="1" width="40.625" customWidth="1"/>
    <col min="2" max="2" width="15.625" customWidth="1"/>
    <col min="3" max="5" width="20.625" hidden="1" customWidth="1"/>
    <col min="6" max="8" width="20.625" customWidth="1"/>
  </cols>
  <sheetData>
    <row r="1" spans="1:8" ht="21" x14ac:dyDescent="0.35">
      <c r="A1" s="143" t="s">
        <v>46</v>
      </c>
      <c r="B1" s="143"/>
      <c r="C1" s="143"/>
      <c r="D1" s="143"/>
      <c r="E1" s="143"/>
      <c r="F1" s="143"/>
      <c r="G1" s="143"/>
      <c r="H1" s="143"/>
    </row>
    <row r="2" spans="1:8" ht="15.95" customHeight="1" x14ac:dyDescent="0.2">
      <c r="A2" s="177" t="s">
        <v>61</v>
      </c>
      <c r="B2" s="177"/>
      <c r="C2" s="177"/>
      <c r="D2" s="177"/>
      <c r="E2" s="177"/>
      <c r="F2" s="177"/>
      <c r="G2" s="177"/>
      <c r="H2" s="177"/>
    </row>
    <row r="3" spans="1:8" ht="15.95" customHeight="1" x14ac:dyDescent="0.2">
      <c r="A3" s="167" t="s">
        <v>45</v>
      </c>
      <c r="B3" s="167" t="s">
        <v>3</v>
      </c>
      <c r="C3" s="167" t="s">
        <v>39</v>
      </c>
      <c r="D3" s="175"/>
      <c r="E3" s="176"/>
      <c r="F3" s="167" t="s">
        <v>64</v>
      </c>
      <c r="G3" s="175"/>
      <c r="H3" s="176"/>
    </row>
    <row r="4" spans="1:8" ht="15.95" customHeight="1" x14ac:dyDescent="0.2">
      <c r="A4" s="167"/>
      <c r="B4" s="167"/>
      <c r="C4" s="27" t="s">
        <v>35</v>
      </c>
      <c r="D4" s="27" t="s">
        <v>36</v>
      </c>
      <c r="E4" s="27" t="s">
        <v>37</v>
      </c>
      <c r="F4" s="27" t="s">
        <v>65</v>
      </c>
      <c r="G4" s="27" t="s">
        <v>66</v>
      </c>
      <c r="H4" s="27" t="s">
        <v>67</v>
      </c>
    </row>
    <row r="5" spans="1:8" ht="15.95" customHeight="1" x14ac:dyDescent="0.2">
      <c r="A5" s="35" t="s">
        <v>48</v>
      </c>
      <c r="B5" s="104" t="s">
        <v>5</v>
      </c>
      <c r="C5" s="104">
        <v>0</v>
      </c>
      <c r="D5" s="104">
        <v>0</v>
      </c>
      <c r="E5" s="104">
        <v>0</v>
      </c>
      <c r="F5" s="108">
        <v>0</v>
      </c>
      <c r="G5" s="108">
        <v>0</v>
      </c>
      <c r="H5" s="108">
        <v>0</v>
      </c>
    </row>
    <row r="6" spans="1:8" ht="15.95" customHeight="1" x14ac:dyDescent="0.2">
      <c r="A6" s="33"/>
      <c r="B6" s="104" t="s">
        <v>5</v>
      </c>
      <c r="C6" s="178">
        <f>SUM(C5:E5)</f>
        <v>0</v>
      </c>
      <c r="D6" s="179"/>
      <c r="E6" s="180"/>
      <c r="F6" s="178">
        <f>SUM(F5:H5)</f>
        <v>0</v>
      </c>
      <c r="G6" s="179"/>
      <c r="H6" s="180"/>
    </row>
    <row r="7" spans="1:8" ht="15.95" customHeight="1" x14ac:dyDescent="0.2">
      <c r="A7" s="34"/>
      <c r="B7" s="104" t="s">
        <v>6</v>
      </c>
      <c r="C7" s="181">
        <f>C6/16</f>
        <v>0</v>
      </c>
      <c r="D7" s="182"/>
      <c r="E7" s="183"/>
      <c r="F7" s="181">
        <f>F6/16</f>
        <v>0</v>
      </c>
      <c r="G7" s="182"/>
      <c r="H7" s="183"/>
    </row>
    <row r="8" spans="1:8" ht="15.95" customHeight="1" x14ac:dyDescent="0.2">
      <c r="A8" s="115" t="s">
        <v>11</v>
      </c>
      <c r="B8" s="107" t="s">
        <v>49</v>
      </c>
      <c r="C8" s="184">
        <f>1.8*C7</f>
        <v>0</v>
      </c>
      <c r="D8" s="185"/>
      <c r="E8" s="186"/>
      <c r="F8" s="184">
        <f>1.8*F7</f>
        <v>0</v>
      </c>
      <c r="G8" s="185"/>
      <c r="H8" s="186"/>
    </row>
    <row r="9" spans="1:8" ht="15.95" customHeight="1" x14ac:dyDescent="0.2">
      <c r="A9" s="104"/>
      <c r="B9" s="104" t="s">
        <v>5</v>
      </c>
      <c r="C9" s="36">
        <f t="shared" ref="C9:D9" si="0">C5</f>
        <v>0</v>
      </c>
      <c r="D9" s="36">
        <f t="shared" si="0"/>
        <v>0</v>
      </c>
      <c r="E9" s="36"/>
      <c r="F9" s="36">
        <f t="shared" ref="F9:G9" si="1">F5</f>
        <v>0</v>
      </c>
      <c r="G9" s="36">
        <f t="shared" si="1"/>
        <v>0</v>
      </c>
      <c r="H9" s="36"/>
    </row>
    <row r="10" spans="1:8" ht="15.95" customHeight="1" x14ac:dyDescent="0.2">
      <c r="A10" s="104" t="s">
        <v>0</v>
      </c>
      <c r="B10" s="104" t="s">
        <v>5</v>
      </c>
      <c r="C10" s="187">
        <f>C9+D9+E9</f>
        <v>0</v>
      </c>
      <c r="D10" s="188"/>
      <c r="E10" s="189"/>
      <c r="F10" s="187">
        <f>F9+G9+H9</f>
        <v>0</v>
      </c>
      <c r="G10" s="188"/>
      <c r="H10" s="189"/>
    </row>
    <row r="11" spans="1:8" ht="15.95" customHeight="1" x14ac:dyDescent="0.2">
      <c r="A11" s="104" t="s">
        <v>12</v>
      </c>
      <c r="B11" s="104"/>
      <c r="C11" s="190">
        <f>C7</f>
        <v>0</v>
      </c>
      <c r="D11" s="190"/>
      <c r="E11" s="190"/>
      <c r="F11" s="190">
        <f>F7</f>
        <v>0</v>
      </c>
      <c r="G11" s="190"/>
      <c r="H11" s="190"/>
    </row>
    <row r="12" spans="1:8" ht="15.95" customHeight="1" x14ac:dyDescent="0.2">
      <c r="A12" s="32" t="s">
        <v>13</v>
      </c>
      <c r="B12" s="32"/>
      <c r="C12" s="191">
        <f t="shared" ref="C12" si="2">C8</f>
        <v>0</v>
      </c>
      <c r="D12" s="191"/>
      <c r="E12" s="191"/>
      <c r="F12" s="191">
        <f t="shared" ref="F12" si="3">F8</f>
        <v>0</v>
      </c>
      <c r="G12" s="191"/>
      <c r="H12" s="191"/>
    </row>
  </sheetData>
  <mergeCells count="18">
    <mergeCell ref="F10:H10"/>
    <mergeCell ref="C10:E10"/>
    <mergeCell ref="F11:H11"/>
    <mergeCell ref="C11:E11"/>
    <mergeCell ref="F12:H12"/>
    <mergeCell ref="C12:E12"/>
    <mergeCell ref="F6:H6"/>
    <mergeCell ref="C6:E6"/>
    <mergeCell ref="F7:H7"/>
    <mergeCell ref="C7:E7"/>
    <mergeCell ref="F8:H8"/>
    <mergeCell ref="C8:E8"/>
    <mergeCell ref="F3:H3"/>
    <mergeCell ref="A1:H1"/>
    <mergeCell ref="A2:H2"/>
    <mergeCell ref="A3:A4"/>
    <mergeCell ref="B3:B4"/>
    <mergeCell ref="C3:E3"/>
  </mergeCells>
  <pageMargins left="0.37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สรุป</vt:lpstr>
      <vt:lpstr>ปกติ ตรี</vt:lpstr>
      <vt:lpstr>พิเศษ ตรี</vt:lpstr>
      <vt:lpstr>ปกติ โท</vt:lpstr>
      <vt:lpstr>ปกติ เอก</vt:lpstr>
      <vt:lpstr>พิเศษ เอก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2017-06-22T01:56:23Z</cp:lastPrinted>
  <dcterms:created xsi:type="dcterms:W3CDTF">2014-04-28T10:54:53Z</dcterms:created>
  <dcterms:modified xsi:type="dcterms:W3CDTF">2018-02-11T08:56:26Z</dcterms:modified>
</cp:coreProperties>
</file>